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RSLP INFORMATION NEW\IPR REPORTS\SIVAP IPR REPORTS\"/>
    </mc:Choice>
  </mc:AlternateContent>
  <bookViews>
    <workbookView xWindow="0" yWindow="0" windowWidth="20490" windowHeight="7650" tabRatio="671"/>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9" i="1" l="1"/>
  <c r="Y17" i="1"/>
  <c r="Y10" i="1"/>
  <c r="Y11" i="1"/>
  <c r="Y59" i="1" l="1"/>
  <c r="Y58" i="1"/>
  <c r="Y55" i="1"/>
  <c r="Y54" i="1"/>
  <c r="Y53" i="1"/>
  <c r="Y52" i="1"/>
  <c r="Y49" i="1"/>
  <c r="Y47" i="1"/>
  <c r="Y46" i="1"/>
  <c r="Y45" i="1"/>
  <c r="Y44" i="1"/>
  <c r="Y42" i="1"/>
  <c r="Y41" i="1"/>
  <c r="Y39" i="1"/>
  <c r="Y36" i="1"/>
  <c r="Y35" i="1"/>
  <c r="Y32" i="1"/>
  <c r="Y31" i="1"/>
  <c r="Y30" i="1"/>
  <c r="Y27" i="1"/>
  <c r="Y24" i="1"/>
  <c r="Y22" i="1"/>
  <c r="Y21" i="1"/>
  <c r="Y18" i="1"/>
  <c r="Y16" i="1"/>
  <c r="Y15" i="1"/>
  <c r="Y13" i="1"/>
  <c r="Y12" i="1"/>
  <c r="Y9" i="1"/>
  <c r="P57" i="1"/>
  <c r="P56" i="1" s="1"/>
  <c r="Q56" i="1"/>
  <c r="R56" i="1"/>
  <c r="S56" i="1"/>
  <c r="T56" i="1"/>
  <c r="U57" i="1"/>
  <c r="U56" i="1"/>
  <c r="V56" i="1"/>
  <c r="W57" i="1"/>
  <c r="W56" i="1"/>
  <c r="Q57" i="1"/>
  <c r="R57" i="1"/>
  <c r="S57" i="1"/>
  <c r="T57" i="1"/>
  <c r="V57" i="1"/>
  <c r="O56" i="1"/>
  <c r="O57" i="1"/>
  <c r="S55" i="1"/>
  <c r="Q55" i="1"/>
  <c r="O55" i="1"/>
  <c r="W61" i="1"/>
  <c r="W60" i="1"/>
  <c r="D52" i="1"/>
  <c r="Y65" i="1"/>
  <c r="Y63" i="1"/>
  <c r="O63" i="1"/>
  <c r="V61" i="1"/>
  <c r="U61" i="1"/>
  <c r="T61" i="1"/>
  <c r="T60" i="1"/>
  <c r="S61" i="1"/>
  <c r="R61" i="1"/>
  <c r="Q61" i="1"/>
  <c r="P61" i="1"/>
  <c r="P60" i="1"/>
  <c r="O61" i="1"/>
  <c r="N61" i="1"/>
  <c r="M61" i="1"/>
  <c r="L61" i="1"/>
  <c r="L60" i="1"/>
  <c r="K61" i="1"/>
  <c r="J61" i="1"/>
  <c r="I61" i="1"/>
  <c r="H61" i="1"/>
  <c r="H60" i="1"/>
  <c r="G61" i="1"/>
  <c r="F61" i="1"/>
  <c r="E61" i="1"/>
  <c r="V60" i="1"/>
  <c r="U60" i="1"/>
  <c r="S60" i="1"/>
  <c r="R60" i="1"/>
  <c r="Q60" i="1"/>
  <c r="O60" i="1"/>
  <c r="N60" i="1"/>
  <c r="M60" i="1"/>
  <c r="K60" i="1"/>
  <c r="J60" i="1"/>
  <c r="I60" i="1"/>
  <c r="G60" i="1"/>
  <c r="F60" i="1"/>
  <c r="E60" i="1"/>
  <c r="L57" i="1"/>
  <c r="J57" i="1"/>
  <c r="J56" i="1"/>
  <c r="I57" i="1"/>
  <c r="I56" i="1"/>
  <c r="H57" i="1"/>
  <c r="G57" i="1"/>
  <c r="F57" i="1"/>
  <c r="F56" i="1"/>
  <c r="E57" i="1"/>
  <c r="E56" i="1"/>
  <c r="C57" i="1"/>
  <c r="L56" i="1"/>
  <c r="H56" i="1"/>
  <c r="G56" i="1"/>
  <c r="C56" i="1"/>
  <c r="K55" i="1"/>
  <c r="S51" i="1"/>
  <c r="O51" i="1"/>
  <c r="K51" i="1"/>
  <c r="S50" i="1"/>
  <c r="O50" i="1"/>
  <c r="K50" i="1"/>
  <c r="S49" i="1"/>
  <c r="O49" i="1"/>
  <c r="K49" i="1"/>
  <c r="S41" i="1"/>
  <c r="K41" i="1"/>
  <c r="E41" i="1"/>
  <c r="D39" i="1"/>
  <c r="S38" i="1"/>
  <c r="O38" i="1"/>
  <c r="K38" i="1"/>
  <c r="S37" i="1"/>
  <c r="O37" i="1"/>
  <c r="K37" i="1"/>
  <c r="S36" i="1"/>
  <c r="O36" i="1"/>
  <c r="K36" i="1"/>
  <c r="S35" i="1"/>
  <c r="O35" i="1"/>
  <c r="K35" i="1"/>
  <c r="Y33" i="1"/>
  <c r="O27" i="1"/>
  <c r="M27" i="1"/>
  <c r="K27" i="1"/>
  <c r="I27" i="1"/>
  <c r="G27" i="1"/>
  <c r="E27" i="1"/>
  <c r="O24" i="1"/>
  <c r="G24" i="1"/>
  <c r="D21" i="1"/>
  <c r="Q13" i="1"/>
  <c r="H13" i="1"/>
  <c r="J13" i="1"/>
  <c r="H11" i="1"/>
  <c r="J11" i="1"/>
  <c r="K57" i="1"/>
  <c r="K56" i="1"/>
</calcChain>
</file>

<file path=xl/comments1.xml><?xml version="1.0" encoding="utf-8"?>
<comments xmlns="http://schemas.openxmlformats.org/spreadsheetml/2006/main">
  <authors>
    <author>Author</author>
    <author>KNH</author>
  </authors>
  <commentList>
    <comment ref="K26" authorId="0" shapeId="0">
      <text>
        <r>
          <rPr>
            <b/>
            <sz val="9"/>
            <color indexed="81"/>
            <rFont val="Tahoma"/>
            <family val="2"/>
          </rPr>
          <t>Author:</t>
        </r>
        <r>
          <rPr>
            <sz val="9"/>
            <color indexed="81"/>
            <rFont val="Tahoma"/>
            <family val="2"/>
          </rPr>
          <t xml:space="preserve">
100% was not done the end of the 3rd year. So far achieved is 41%. 59% not yet done 
</t>
        </r>
      </text>
    </comment>
    <comment ref="B29" authorId="0" shapeId="0">
      <text>
        <r>
          <rPr>
            <b/>
            <sz val="9"/>
            <color indexed="81"/>
            <rFont val="Tahoma"/>
            <family val="2"/>
          </rPr>
          <t>Author:</t>
        </r>
        <r>
          <rPr>
            <sz val="9"/>
            <color indexed="81"/>
            <rFont val="Tahoma"/>
            <family val="2"/>
          </rPr>
          <t xml:space="preserve">
this includes the 60 micro-irrigation catchments</t>
        </r>
      </text>
    </comment>
    <comment ref="K29" authorId="0" shapeId="0">
      <text>
        <r>
          <rPr>
            <b/>
            <sz val="9"/>
            <color indexed="81"/>
            <rFont val="Tahoma"/>
            <family val="2"/>
          </rPr>
          <t>Author:</t>
        </r>
        <r>
          <rPr>
            <sz val="9"/>
            <color indexed="81"/>
            <rFont val="Tahoma"/>
            <family val="2"/>
          </rPr>
          <t xml:space="preserve">
at the end of 3rd year , the project had achieved 13%. For yr 4, 5 &amp; 6 planning is for 87%</t>
        </r>
      </text>
    </comment>
    <comment ref="K31" authorId="0" shapeId="0">
      <text>
        <r>
          <rPr>
            <b/>
            <sz val="9"/>
            <color indexed="81"/>
            <rFont val="Tahoma"/>
            <family val="2"/>
          </rPr>
          <t>Author:</t>
        </r>
        <r>
          <rPr>
            <sz val="9"/>
            <color indexed="81"/>
            <rFont val="Tahoma"/>
            <family val="2"/>
          </rPr>
          <t xml:space="preserve">
At the end of yr 3, water harvesting structures were not developed but sites identification, ratification and survey works are done equating to 25%. Development will start from yr 4</t>
        </r>
      </text>
    </comment>
    <comment ref="K32" authorId="0" shapeId="0">
      <text>
        <r>
          <rPr>
            <b/>
            <sz val="9"/>
            <color indexed="81"/>
            <rFont val="Tahoma"/>
            <family val="2"/>
          </rPr>
          <t>Author:</t>
        </r>
        <r>
          <rPr>
            <sz val="9"/>
            <color indexed="81"/>
            <rFont val="Tahoma"/>
            <family val="2"/>
          </rPr>
          <t xml:space="preserve">
At the end of yr 3, areas to be conserved had been identified and ratified which equates to 10%. Conservation works to be done from yr 4.</t>
        </r>
      </text>
    </comment>
    <comment ref="K33" authorId="0" shapeId="0">
      <text>
        <r>
          <rPr>
            <b/>
            <sz val="9"/>
            <color indexed="81"/>
            <rFont val="Tahoma"/>
            <family val="2"/>
          </rPr>
          <t>A</t>
        </r>
      </text>
    </comment>
    <comment ref="D52" authorId="1" shapeId="0">
      <text>
        <r>
          <rPr>
            <b/>
            <sz val="9"/>
            <color indexed="81"/>
            <rFont val="Tahoma"/>
            <family val="2"/>
          </rPr>
          <t>KNH:</t>
        </r>
        <r>
          <rPr>
            <sz val="9"/>
            <color indexed="81"/>
            <rFont val="Tahoma"/>
            <family val="2"/>
          </rPr>
          <t xml:space="preserve">
Revised to include additional 105 ToTs to be trained on Kitchen gardening, vegetable production etc arising from additional 2M USD funding from GAFSP towards mitigation of COVID-19 pandemic effects in agricultural sector.</t>
        </r>
      </text>
    </comment>
    <comment ref="O52" authorId="1" shapeId="0">
      <text>
        <r>
          <rPr>
            <b/>
            <sz val="9"/>
            <color indexed="81"/>
            <rFont val="Tahoma"/>
            <family val="2"/>
          </rPr>
          <t>KNH:</t>
        </r>
        <r>
          <rPr>
            <sz val="9"/>
            <color indexed="81"/>
            <rFont val="Tahoma"/>
            <family val="2"/>
          </rPr>
          <t xml:space="preserve">
Includes an increased target of 50 ToT staff Trained in the 1st Half on Kitchen Gardening and Vegetable Preservation arising from additional GAFSP funding of 2M USD.</t>
        </r>
      </text>
    </comment>
    <comment ref="Q52" authorId="1" shapeId="0">
      <text>
        <r>
          <rPr>
            <b/>
            <sz val="9"/>
            <color indexed="81"/>
            <rFont val="Tahoma"/>
            <family val="2"/>
          </rPr>
          <t>KNH:</t>
        </r>
        <r>
          <rPr>
            <sz val="9"/>
            <color indexed="81"/>
            <rFont val="Tahoma"/>
            <family val="2"/>
          </rPr>
          <t xml:space="preserve">
ncludes an increased target of 55 ToT staff Trained in the 2nd  Half on Kitchen Gardening and Vegetable Preservation arising from additional GAFSP funding of 2M USD.</t>
        </r>
      </text>
    </comment>
    <comment ref="D53" authorId="1" shapeId="0">
      <text>
        <r>
          <rPr>
            <b/>
            <sz val="9"/>
            <color indexed="81"/>
            <rFont val="Tahoma"/>
            <family val="2"/>
          </rPr>
          <t>KNH:</t>
        </r>
        <r>
          <rPr>
            <sz val="9"/>
            <color indexed="81"/>
            <rFont val="Tahoma"/>
            <family val="2"/>
          </rPr>
          <t xml:space="preserve">
This target is introduced as a result of the Additional 2M USD GAFSP financing.</t>
        </r>
      </text>
    </comment>
    <comment ref="O53" authorId="1" shapeId="0">
      <text>
        <r>
          <rPr>
            <b/>
            <sz val="9"/>
            <color indexed="81"/>
            <rFont val="Tahoma"/>
            <family val="2"/>
          </rPr>
          <t>KNH:</t>
        </r>
        <r>
          <rPr>
            <sz val="9"/>
            <color indexed="81"/>
            <rFont val="Tahoma"/>
            <family val="2"/>
          </rPr>
          <t xml:space="preserve">
KNH:
Revised to include additional 105 ToTs to be trained on Kitchen gardening, vegetable production etc arising from additional 2M USD funding from GAFSP towards mitigation of COVID-19 pandemic effects in agricultural sector.</t>
        </r>
      </text>
    </comment>
    <comment ref="Q53" authorId="1" shapeId="0">
      <text>
        <r>
          <rPr>
            <b/>
            <sz val="9"/>
            <color indexed="81"/>
            <rFont val="Tahoma"/>
            <family val="2"/>
          </rPr>
          <t>KNH:</t>
        </r>
        <r>
          <rPr>
            <sz val="9"/>
            <color indexed="81"/>
            <rFont val="Tahoma"/>
            <family val="2"/>
          </rPr>
          <t xml:space="preserve">
KNH:
Revised to include additional 105 ToTs to be trained on Kitchen gardening, vegetable production etc arising from additional 2M USD funding from GAFSP towards mitigation of COVID-19 pandemic effects in agricultural sector.</t>
        </r>
      </text>
    </comment>
    <comment ref="S53" authorId="1" shapeId="0">
      <text>
        <r>
          <rPr>
            <b/>
            <sz val="9"/>
            <color indexed="81"/>
            <rFont val="Tahoma"/>
            <family val="2"/>
          </rPr>
          <t>KNH:</t>
        </r>
        <r>
          <rPr>
            <sz val="9"/>
            <color indexed="81"/>
            <rFont val="Tahoma"/>
            <family val="2"/>
          </rPr>
          <t xml:space="preserve">
KNH:
Revised to include additional 105 ToTs to be trained on Kitchen gardening, vegetable production etc arising from additional 2M USD funding from GAFSP towards mitigation of COVID-19 pandemic effects in agricultural sector.</t>
        </r>
      </text>
    </comment>
    <comment ref="U53" authorId="1" shapeId="0">
      <text>
        <r>
          <rPr>
            <b/>
            <sz val="9"/>
            <color indexed="81"/>
            <rFont val="Tahoma"/>
            <family val="2"/>
          </rPr>
          <t>KNH:</t>
        </r>
        <r>
          <rPr>
            <sz val="9"/>
            <color indexed="81"/>
            <rFont val="Tahoma"/>
            <family val="2"/>
          </rPr>
          <t xml:space="preserve">
KNH:
Revised to include additional 105 ToTs to be trained on Kitchen gardening, vegetable production etc arising from additional 2M USD funding from GAFSP towards mitigation of COVID-19 pandemic effects in agricultural sector.</t>
        </r>
      </text>
    </comment>
    <comment ref="W53" authorId="1" shapeId="0">
      <text>
        <r>
          <rPr>
            <b/>
            <sz val="9"/>
            <color indexed="81"/>
            <rFont val="Tahoma"/>
            <family val="2"/>
          </rPr>
          <t>KNH:</t>
        </r>
        <r>
          <rPr>
            <sz val="9"/>
            <color indexed="81"/>
            <rFont val="Tahoma"/>
            <family val="2"/>
          </rPr>
          <t xml:space="preserve">
KNH:
Revised to include additional 105 ToTs to be trained on Kitchen gardening, vegetable production etc arising from additional 2M USD funding from GAFSP towards mitigation of COVID-19 pandemic effects in agricultural sector.</t>
        </r>
      </text>
    </comment>
    <comment ref="D55" authorId="1" shapeId="0">
      <text>
        <r>
          <rPr>
            <b/>
            <sz val="9"/>
            <color indexed="81"/>
            <rFont val="Tahoma"/>
            <family val="2"/>
          </rPr>
          <t>KNH:</t>
        </r>
        <r>
          <rPr>
            <sz val="9"/>
            <color indexed="81"/>
            <rFont val="Tahoma"/>
            <family val="2"/>
          </rPr>
          <t xml:space="preserve">
his indicator has been revised to include additional beneficiaries arising from 109,090 Households to benefit from the Kitchen Garden Support Project but outside the current project counties (10 Counties outside the current SIVAP Project Area). Each Household as an average of 5 Members hence the total direct benficiaries outside the project counties is 109090 X5 = 545,450 beneficiaries hence making a total of 1,143,710 beneficiaries to be reached. Note the project initially targeted to reach 598,260 beneficiaries from 104,000 Households within the project area.</t>
        </r>
      </text>
    </comment>
    <comment ref="O55" authorId="1" shapeId="0">
      <text>
        <r>
          <rPr>
            <b/>
            <sz val="9"/>
            <color indexed="81"/>
            <rFont val="Tahoma"/>
            <family val="2"/>
          </rPr>
          <t>KNH:</t>
        </r>
        <r>
          <rPr>
            <sz val="9"/>
            <color indexed="81"/>
            <rFont val="Tahoma"/>
            <family val="2"/>
          </rPr>
          <t xml:space="preserve">
his indicator has been revised to include additional beneficiaries arising from 109,090 Households to benefit from the Kitchen Garden Support Project but outside the current project counties (10 Counties outside the current SIVAP Project Area). Each Household as an average of 5 Members hence the total direct benficiaries outside the project counties is 109090 X5 = 545,450 beneficiaries hence making a total of 1,143,710 beneficiaries to be reached. Note the project initially targeted to reach 598,260 beneficiaries from 104,000 Households within the project area.</t>
        </r>
      </text>
    </comment>
    <comment ref="Q55" authorId="1" shapeId="0">
      <text>
        <r>
          <rPr>
            <b/>
            <sz val="9"/>
            <color indexed="81"/>
            <rFont val="Tahoma"/>
            <family val="2"/>
          </rPr>
          <t>KNH:</t>
        </r>
        <r>
          <rPr>
            <sz val="9"/>
            <color indexed="81"/>
            <rFont val="Tahoma"/>
            <family val="2"/>
          </rPr>
          <t xml:space="preserve">
his indicator has been revised to include additional beneficiaries arising from 109,090 Households to benefit from the Kitchen Garden Support Project but outside the current project counties (10 Counties outside the current SIVAP Project Area). Each Household as an average of 5 Members hence the total direct benficiaries outside the project counties is 109090 X5 = 545,450 beneficiaries hence making a total of 1,143,710 beneficiaries to be reached. Note the project initially targeted to reach 598,260 beneficiaries from 104,000 Households within the project area.</t>
        </r>
      </text>
    </comment>
    <comment ref="S55" authorId="1" shapeId="0">
      <text>
        <r>
          <rPr>
            <b/>
            <sz val="9"/>
            <color indexed="81"/>
            <rFont val="Tahoma"/>
            <family val="2"/>
          </rPr>
          <t>KNH:</t>
        </r>
        <r>
          <rPr>
            <sz val="9"/>
            <color indexed="81"/>
            <rFont val="Tahoma"/>
            <family val="2"/>
          </rPr>
          <t xml:space="preserve">
his indicator has been revised to include additional beneficiaries arising from 109,090 Households to benefit from the Kitchen Garden Support Project but outside the current project counties (10 Counties outside the current SIVAP Project Area). Each Household as an average of 5 Members hence the total direct benficiaries outside the project counties is 109090 X5 = 545,450 beneficiaries hence making a total of 1,143,710 beneficiaries to be reached. Note the project initially targeted to reach 598,260 beneficiaries from 104,000 Households within the project area.</t>
        </r>
      </text>
    </comment>
    <comment ref="U55" authorId="1" shapeId="0">
      <text>
        <r>
          <rPr>
            <b/>
            <sz val="9"/>
            <color indexed="81"/>
            <rFont val="Tahoma"/>
            <family val="2"/>
          </rPr>
          <t>KNH:</t>
        </r>
        <r>
          <rPr>
            <sz val="9"/>
            <color indexed="81"/>
            <rFont val="Tahoma"/>
            <family val="2"/>
          </rPr>
          <t xml:space="preserve">
his indicator has been revised to include additional beneficiaries arising from 109,090 Households to benefit from the Kitchen Garden Support Project but outside the current project counties (10 Counties outside the current SIVAP Project Area). Each Household as an average of 5 Members hence the total direct benficiaries outside the project counties is 109090 X5 = 545,450 beneficiaries hence making a total of 1,143,710 beneficiaries to be reached. Note the project initially targeted to reach 598,260 beneficiaries from 104,000 Households within the project area.</t>
        </r>
      </text>
    </comment>
    <comment ref="W55" authorId="1" shapeId="0">
      <text>
        <r>
          <rPr>
            <b/>
            <sz val="9"/>
            <color indexed="81"/>
            <rFont val="Tahoma"/>
            <family val="2"/>
          </rPr>
          <t>KNH:</t>
        </r>
        <r>
          <rPr>
            <sz val="9"/>
            <color indexed="81"/>
            <rFont val="Tahoma"/>
            <family val="2"/>
          </rPr>
          <t xml:space="preserve">
his indicator has been revised to include additional beneficiaries arising from 109,090 Households to benefit from the Kitchen Garden Support Project but outside the current project counties (10 Counties outside the current SIVAP Project Area). Each Household as an average of 5 Members hence the total direct benficiaries outside the project counties is 109090 X5 = 545,450 beneficiaries hence making a total of 1,143,710 beneficiaries to be reached. Note the project initially targeted to reach 598,260 beneficiaries from 104,000 Households within the project area.</t>
        </r>
      </text>
    </comment>
    <comment ref="D59"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O59"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Q59"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S59"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U59"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W59"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D60"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D61" authorId="1" shapeId="0">
      <text>
        <r>
          <rPr>
            <b/>
            <sz val="9"/>
            <color indexed="81"/>
            <rFont val="Tahoma"/>
            <family val="2"/>
          </rPr>
          <t>KNH:</t>
        </r>
        <r>
          <rPr>
            <sz val="9"/>
            <color indexed="81"/>
            <rFont val="Tahoma"/>
            <family val="2"/>
          </rPr>
          <t xml:space="preserve">
This Indicator has been revised to include additional 212,625 people who will receive trainings on improved nutrition services from the community facilitatots from the Additional 2M USD GAFSP Financing</t>
        </r>
      </text>
    </comment>
    <comment ref="F63" authorId="0" shapeId="0">
      <text>
        <r>
          <rPr>
            <b/>
            <sz val="9"/>
            <color indexed="81"/>
            <rFont val="Tahoma"/>
            <family val="2"/>
          </rPr>
          <t>Author:Janet</t>
        </r>
        <r>
          <rPr>
            <sz val="9"/>
            <color indexed="81"/>
            <rFont val="Tahoma"/>
            <family val="2"/>
          </rPr>
          <t xml:space="preserve">
- 6 ESMPs prepared for 6 Irrigation schemes ( Makanyaga, Kirumi, Kyee Mwee, Rubiru and Kaboson, Ruungu)
- 20 ESMP monitoring/ Envtal Audits: Thru 4 quartely Construction phase ESMP monitoring by 5 consultants*5 schemes 
- 10 ESMP monitoring/EA: Thru Regular monitoring by PCU during site management meetings</t>
        </r>
      </text>
    </comment>
    <comment ref="H63" authorId="0" shapeId="0">
      <text>
        <r>
          <rPr>
            <b/>
            <sz val="9"/>
            <color indexed="81"/>
            <rFont val="Tahoma"/>
            <family val="2"/>
          </rPr>
          <t>Author:Janet</t>
        </r>
        <r>
          <rPr>
            <sz val="9"/>
            <color indexed="81"/>
            <rFont val="Tahoma"/>
            <family val="2"/>
          </rPr>
          <t xml:space="preserve">
- 20 ESMP Monitoring/Envtal Audits: Thru 4 quartely Construction phase ESMP monitoring by 5 consultants*5 schemes 
- 10 ESMP Monitorig/ EA: Thru Regular monitoring by PCU during site management meetings in the 5 schemes ( Makanyaga, Kirumi, Ruungu, Rubiru and Kaboson)
</t>
        </r>
      </text>
    </comment>
    <comment ref="J63" authorId="0" shapeId="0">
      <text>
        <r>
          <rPr>
            <b/>
            <sz val="9"/>
            <color indexed="81"/>
            <rFont val="Tahoma"/>
            <family val="2"/>
          </rPr>
          <t>Author: Janet</t>
        </r>
        <r>
          <rPr>
            <sz val="9"/>
            <color indexed="81"/>
            <rFont val="Tahoma"/>
            <family val="2"/>
          </rPr>
          <t xml:space="preserve">
- 6 ESMP Prepared for 6 Irrigation schemes ( Buuri, Utangwa, Oleshonko, Kagogo Wendani, Gikindu, Ndiriti Aguthi)
- 16 ESMP Monitoring/Envtal Audits: Thru 4 quartely Construction phase ESMP monitoring by 4 consultants*4 schemes ( Ruungu, Makanyaga, Kirumi, Kaboson) Note: Rubiru construction stopped) 
- 10 ESMP monitoring/ EA: Thru Regular monitoring by PCU during site management meetings</t>
        </r>
      </text>
    </comment>
    <comment ref="L63" authorId="0" shapeId="0">
      <text>
        <r>
          <rPr>
            <b/>
            <sz val="9"/>
            <color indexed="81"/>
            <rFont val="Tahoma"/>
            <family val="2"/>
          </rPr>
          <t xml:space="preserve">User:Janet
- </t>
        </r>
        <r>
          <rPr>
            <sz val="9"/>
            <color indexed="81"/>
            <rFont val="Tahoma"/>
            <family val="2"/>
          </rPr>
          <t>4 Annual EA undertaken for 4 Irrigation schemes ( Ruungu, Makanyaga, Kirumi and Kaboson)</t>
        </r>
        <r>
          <rPr>
            <b/>
            <sz val="9"/>
            <color indexed="81"/>
            <rFont val="Tahoma"/>
            <family val="2"/>
          </rPr>
          <t xml:space="preserve">
- </t>
        </r>
        <r>
          <rPr>
            <sz val="9"/>
            <color indexed="81"/>
            <rFont val="Tahoma"/>
            <family val="2"/>
          </rPr>
          <t>13 ESMP prepared for 7 BH ( Kithimani Primary, Matinga primary, Iiani primary, Matheani Primary, Kwa Kang’ethe Kiswa, Mbukoni Kwa Musyoka Muatha, Kwa Nzasi all in Kitui); 3 ED (Kwa Mbunza /Masilingini; Kitula; Masia -Kwa Kauwi all in Kitui); 2 SSD (Kwa Ngeta; Kwa Kathanzu all in Kitui) and 1 Livestock Sale Yard ( Kathonzweni in Makueni)
-  10 site management meetings
NOTE: 1. Rubiru contractor and consultants were terminated 2. NO funds during the first quarter of FY 2019/20</t>
        </r>
      </text>
    </comment>
    <comment ref="B65" authorId="1" shapeId="0">
      <text>
        <r>
          <rPr>
            <b/>
            <sz val="9"/>
            <color indexed="81"/>
            <rFont val="Tahoma"/>
            <family val="2"/>
          </rPr>
          <t>KNH:</t>
        </r>
        <r>
          <rPr>
            <sz val="9"/>
            <color indexed="81"/>
            <rFont val="Tahoma"/>
            <family val="2"/>
          </rPr>
          <t xml:space="preserve">
Revised to Include 2 Training Manual Developed to Support Kitchen Gardening, Agro-Processing and Value addition and another on Food and Nutrition Security from the Additonal GAFSP funding of 2M for mitigation of COVID-19 Pandemic effects</t>
        </r>
      </text>
    </comment>
    <comment ref="D65" authorId="1" shapeId="0">
      <text>
        <r>
          <rPr>
            <b/>
            <sz val="9"/>
            <color indexed="81"/>
            <rFont val="Tahoma"/>
            <family val="2"/>
          </rPr>
          <t>KNH:</t>
        </r>
        <r>
          <rPr>
            <sz val="9"/>
            <color indexed="81"/>
            <rFont val="Tahoma"/>
            <family val="2"/>
          </rPr>
          <t xml:space="preserve">
Revised to Include 2 Training Manual Developed to Support Kitchen Gardening, Agro-Processing and Value addition and another on food and Nutrition Security form the Additonal GAFSP funding of 2M for mitigation of COVID-19 Pandemic effects</t>
        </r>
      </text>
    </comment>
    <comment ref="Q65" authorId="1" shapeId="0">
      <text>
        <r>
          <rPr>
            <b/>
            <sz val="9"/>
            <color indexed="81"/>
            <rFont val="Tahoma"/>
            <family val="2"/>
          </rPr>
          <t>KNH:</t>
        </r>
        <r>
          <rPr>
            <sz val="9"/>
            <color indexed="81"/>
            <rFont val="Tahoma"/>
            <family val="2"/>
          </rPr>
          <t xml:space="preserve">
Revised to Include 2 Training Manual Developed to Support Kitchen Gardening, Agro-Processing and Value addition and Food and Nutrition Security from the Additonal GAFSP funding of 2M for mitigation of COVID-19 Pandemic effects</t>
        </r>
      </text>
    </comment>
  </commentList>
</comments>
</file>

<file path=xl/sharedStrings.xml><?xml version="1.0" encoding="utf-8"?>
<sst xmlns="http://schemas.openxmlformats.org/spreadsheetml/2006/main" count="114" uniqueCount="89">
  <si>
    <t>Indicator</t>
  </si>
  <si>
    <t>Start of Programme</t>
  </si>
  <si>
    <t>Project Progress</t>
  </si>
  <si>
    <t>Baseline</t>
  </si>
  <si>
    <t>End of Prog. Target</t>
  </si>
  <si>
    <t>Year 1</t>
  </si>
  <si>
    <t>Year 2</t>
  </si>
  <si>
    <t>Year 3</t>
  </si>
  <si>
    <t>Year 4</t>
  </si>
  <si>
    <t>Year 5</t>
  </si>
  <si>
    <t>Year 6</t>
  </si>
  <si>
    <t>EOP Target</t>
  </si>
  <si>
    <t>EOP Actual</t>
  </si>
  <si>
    <t>1st Half</t>
  </si>
  <si>
    <t>2nd Half</t>
  </si>
  <si>
    <t>% PROGRESS TO TARGET</t>
  </si>
  <si>
    <t>Planned</t>
  </si>
  <si>
    <t>Actual</t>
  </si>
  <si>
    <t>2.1. Increased Agricultural Productivity</t>
  </si>
  <si>
    <t xml:space="preserve">2.1.1 Increased Average crop yields (mt/ha) </t>
  </si>
  <si>
    <t>Green Maize</t>
  </si>
  <si>
    <t>Bananas</t>
  </si>
  <si>
    <t>French Beans</t>
  </si>
  <si>
    <t>Water Melon</t>
  </si>
  <si>
    <t>Tomatoes</t>
  </si>
  <si>
    <t>2.1.2  Increased Quantities  of livestock products(Mt/yr)</t>
  </si>
  <si>
    <t>Indigenous chicken  meat</t>
  </si>
  <si>
    <t xml:space="preserve"> Milk </t>
  </si>
  <si>
    <t>Goat meat(chevon)</t>
  </si>
  <si>
    <t>Honey</t>
  </si>
  <si>
    <t>Beef</t>
  </si>
  <si>
    <t xml:space="preserve">2.1.3 Post Harvest Loss reduction in crops produced (%)
</t>
  </si>
  <si>
    <t>2.1.4 Number of farmers who have adopted the technology being promoted</t>
  </si>
  <si>
    <t>2.1.5 Number of additional hectares which have adopted the technology being promoted</t>
  </si>
  <si>
    <t>2.2 Enhanced Value Addition of crops and livestock products</t>
  </si>
  <si>
    <t>2.2.1. Increased incomes from value added products(%)</t>
  </si>
  <si>
    <t>3.1  Irrigation Schemes constructed and rehabilitated</t>
  </si>
  <si>
    <t xml:space="preserve">3.1.1 Percentage completion of additional area with improved/rehabilitated irrigation and drainage services </t>
  </si>
  <si>
    <t>3.1.2 Area with improved/rehabilitated/new irrigation and drainage services (ha)</t>
  </si>
  <si>
    <t xml:space="preserve">3.2 Soil and Water conservation </t>
  </si>
  <si>
    <t>3.2.1Percentage completion of new  rain fed area brought (catchments -Micro irrigation) under Irrigation (Ha)</t>
  </si>
  <si>
    <t>3.2.2 Area of new  rain fed area brought (catchments -Micro irrigation) under Irrigation (Ha)</t>
  </si>
  <si>
    <t>3.2.3  Design capacity (M3) of Water harvesting structures ( Water Pans (WP), Subsurface Dams (SSD) &amp; Earth Dams (ED) Developed</t>
  </si>
  <si>
    <t>3.2.4 Area (ha) under soil and water conservation technologies and practices</t>
  </si>
  <si>
    <t xml:space="preserve">3.2.5 No of operational  (BH&amp; SW) </t>
  </si>
  <si>
    <t>3.3 Crop and Livestock intensification and diversification</t>
  </si>
  <si>
    <t>3.3.1 Number of demonstrations set up</t>
  </si>
  <si>
    <t>3.3.2 Number of farmers participating in the demonstrations</t>
  </si>
  <si>
    <t>Males</t>
  </si>
  <si>
    <t>Females</t>
  </si>
  <si>
    <t>3.3.3 Number of farmers who have replicated the technology being promoted</t>
  </si>
  <si>
    <t>4.1 Access to market</t>
  </si>
  <si>
    <t>4.1.1 Km of rural access roads infrastructure Developed</t>
  </si>
  <si>
    <t>4.1.2 Number of public-private agro-processing and quality control facilities installed</t>
  </si>
  <si>
    <t xml:space="preserve">4.1.3 Volume of farm produce under improved post-harvest management </t>
  </si>
  <si>
    <t>4.1.3.1 Volume of crop farm produce under improved post-harvest management(tonnes)</t>
  </si>
  <si>
    <t xml:space="preserve">4.1.3.2 Volume of Livestock  farm produce under improved post-harvest management(tonnes) </t>
  </si>
  <si>
    <t>4.1.4 Number of rural markets/market centers constructed</t>
  </si>
  <si>
    <t xml:space="preserve">4.1.5 Number of market linkages and collective marketing platforms </t>
  </si>
  <si>
    <t>5.1 Institutional strengthening and Capacity Development</t>
  </si>
  <si>
    <t xml:space="preserve">5.1.1 Number of targeted clients who are members of an association including producer association, cooperative, water user association etc </t>
  </si>
  <si>
    <t>5.1.2 Number off staff trained</t>
  </si>
  <si>
    <t>6.1 Project Management &amp; Cordination</t>
  </si>
  <si>
    <t>6.1.1 Operational coordination units activities</t>
  </si>
  <si>
    <t>6.1.2 Number of environmental assessement and audit ( ESMP,ESMF,EA )</t>
  </si>
  <si>
    <t>6.1.4 A functional M&amp;E system</t>
  </si>
  <si>
    <t>5.0 Institutional strengthening and Capacity Development</t>
  </si>
  <si>
    <t>End of Project.</t>
  </si>
  <si>
    <t>REMARKS(EXPLANATIONS)</t>
  </si>
  <si>
    <r>
      <t>6</t>
    </r>
    <r>
      <rPr>
        <sz val="9"/>
        <rFont val="Calibri"/>
        <family val="2"/>
      </rPr>
      <t>*¹</t>
    </r>
  </si>
  <si>
    <t>*¹ - Additional 50 ToT staff to be trained in the 1st half of the 5th year to support Kitchen Gardening and Vegatable production and preservation.</t>
  </si>
  <si>
    <r>
      <rPr>
        <sz val="9"/>
        <rFont val="Calibri"/>
        <family val="2"/>
        <scheme val="minor"/>
      </rPr>
      <t>410</t>
    </r>
    <r>
      <rPr>
        <sz val="10"/>
        <color rgb="FFFF0000"/>
        <rFont val="Calibri"/>
        <family val="2"/>
      </rPr>
      <t>*¹</t>
    </r>
  </si>
  <si>
    <r>
      <t>425</t>
    </r>
    <r>
      <rPr>
        <sz val="9"/>
        <color rgb="FFFF0000"/>
        <rFont val="Calibri"/>
        <family val="2"/>
      </rPr>
      <t>*²</t>
    </r>
  </si>
  <si>
    <t>*²- Additional 55 ToT staff to be trained in the 2nd  half of the 5th year to support Kitchen Gardening and Vegatable production and preservation.</t>
  </si>
  <si>
    <t>6.1.5 Number and cost of analytical reports/manuals  published</t>
  </si>
  <si>
    <r>
      <t>10</t>
    </r>
    <r>
      <rPr>
        <sz val="9"/>
        <color rgb="FFFF0000"/>
        <rFont val="Calibri"/>
        <family val="2"/>
      </rPr>
      <t>*³</t>
    </r>
  </si>
  <si>
    <t>*³ -Revised to Include 2 Training Manual Developed to Support Kitchen Gardening, Agro-Processing and Value addition and another on Food and Nutrition Security from the Additonal GAFSP funding of 2M for mitigation of COVID-19 Pandemic effects</t>
  </si>
  <si>
    <r>
      <t>4725</t>
    </r>
    <r>
      <rPr>
        <sz val="9"/>
        <color rgb="FFFF0000"/>
        <rFont val="Calibri"/>
        <family val="2"/>
      </rPr>
      <t>*⁴</t>
    </r>
  </si>
  <si>
    <t>*⁴- This target is introduced as a result of the Additional 2M USD GAFSP financing.</t>
  </si>
  <si>
    <r>
      <t>215025</t>
    </r>
    <r>
      <rPr>
        <sz val="9"/>
        <color rgb="FFFF0000"/>
        <rFont val="Calibri"/>
        <family val="2"/>
      </rPr>
      <t>*⁵</t>
    </r>
  </si>
  <si>
    <t>*⁵ - This Indicator has been revised to include additional 212,625 people who will receive trainings on improved nutrition services from the community facilitators from the Additional 2M USD GAFSP Financing.</t>
  </si>
  <si>
    <r>
      <t>1143710</t>
    </r>
    <r>
      <rPr>
        <sz val="9"/>
        <color rgb="FFFF0000"/>
        <rFont val="Calibri"/>
        <family val="2"/>
      </rPr>
      <t>*⁶</t>
    </r>
  </si>
  <si>
    <t>*⁶ - This indicator has been revised to include additional beneficiaries arising from 109,090 Households to benefit from the Kitchen Garden Support Project but outside the current project counties (10 Counties outside the current SIVAP Project Area). Each Household as an average of 5 Members hence the total direct benficiaries outside the project counties is 109090 X5 = 545,450 beneficiaries hence making a total of 1,143,710 beneficiaries to be reached. Note the project initially targeted to reach 598,260 beneficiaries from 104,000 Households within the project area.</t>
  </si>
  <si>
    <t>5.1.3 Number of Community Facilitators Trained</t>
  </si>
  <si>
    <t>5.1.4 Number of client days of training on better post-harvest storage, transportation, and/or management practices provided</t>
  </si>
  <si>
    <t>5.1.5 Number of beneficiaries supported by project</t>
  </si>
  <si>
    <t>5.1.6 Number of client days of extension services provided to farmers</t>
  </si>
  <si>
    <t>5.1.7 Number of people receiving improved nutrition services (bio-fortified foods, home gardens and utilization)</t>
  </si>
  <si>
    <t>KENYA-SMALLSCALE AND VALUE ADDITION PROJECT (SIVAP)-RESULTS-BASED LOGICAL FRAMEWORK-UPDATED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</si>
</sst>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_(* #,##0.0_);_(* \(#,##0.0\);_(* &quot;-&quot;??_);_(@_)"/>
  </numFmts>
  <fonts count="19" x14ac:knownFonts="1">
    <font>
      <sz val="11"/>
      <color theme="1"/>
      <name val="Calibri"/>
      <family val="2"/>
      <scheme val="minor"/>
    </font>
    <font>
      <sz val="11"/>
      <color theme="1"/>
      <name val="Calibri"/>
      <family val="2"/>
      <scheme val="minor"/>
    </font>
    <font>
      <sz val="11"/>
      <name val="Calibri"/>
      <family val="2"/>
      <scheme val="minor"/>
    </font>
    <font>
      <sz val="8"/>
      <name val="Calibri"/>
      <family val="2"/>
      <scheme val="minor"/>
    </font>
    <font>
      <sz val="12"/>
      <name val="Calibri"/>
      <family val="2"/>
      <scheme val="minor"/>
    </font>
    <font>
      <sz val="9"/>
      <name val="Calibri"/>
      <family val="2"/>
      <scheme val="minor"/>
    </font>
    <font>
      <i/>
      <sz val="9"/>
      <name val="Calibri"/>
      <family val="2"/>
      <scheme val="minor"/>
    </font>
    <font>
      <sz val="10"/>
      <name val="Calibri"/>
      <family val="2"/>
      <scheme val="minor"/>
    </font>
    <font>
      <b/>
      <sz val="9"/>
      <color indexed="81"/>
      <name val="Tahoma"/>
      <family val="2"/>
    </font>
    <font>
      <sz val="9"/>
      <color indexed="81"/>
      <name val="Tahoma"/>
      <family val="2"/>
    </font>
    <font>
      <b/>
      <sz val="12"/>
      <color theme="1"/>
      <name val="Calibri"/>
      <family val="2"/>
      <scheme val="minor"/>
    </font>
    <font>
      <sz val="8"/>
      <color rgb="FFFF0000"/>
      <name val="Calibri"/>
      <family val="2"/>
      <scheme val="minor"/>
    </font>
    <font>
      <sz val="11"/>
      <color rgb="FFFF0000"/>
      <name val="Calibri"/>
      <family val="2"/>
      <scheme val="minor"/>
    </font>
    <font>
      <b/>
      <sz val="11"/>
      <color theme="1"/>
      <name val="Calibri"/>
      <family val="2"/>
      <scheme val="minor"/>
    </font>
    <font>
      <sz val="9"/>
      <name val="Calibri"/>
      <family val="2"/>
    </font>
    <font>
      <sz val="9"/>
      <color rgb="FFFF0000"/>
      <name val="Calibri"/>
      <family val="2"/>
    </font>
    <font>
      <sz val="10"/>
      <color rgb="FFFF0000"/>
      <name val="Calibri"/>
      <family val="2"/>
    </font>
    <font>
      <sz val="9"/>
      <color rgb="FFFF0000"/>
      <name val="Calibri"/>
      <family val="2"/>
      <scheme val="minor"/>
    </font>
    <font>
      <sz val="11"/>
      <name val="Book Antiqua"/>
      <family val="1"/>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0" fillId="0" borderId="0" xfId="0" applyFill="1"/>
    <xf numFmtId="0" fontId="10" fillId="0" borderId="0" xfId="0" applyFont="1" applyFill="1"/>
    <xf numFmtId="0" fontId="3" fillId="0" borderId="0" xfId="0" applyFont="1" applyFill="1"/>
    <xf numFmtId="0" fontId="4" fillId="0" borderId="0" xfId="0" applyFont="1" applyFill="1" applyAlignment="1">
      <alignment wrapText="1"/>
    </xf>
    <xf numFmtId="0" fontId="4" fillId="0" borderId="0" xfId="0" applyFont="1" applyFill="1"/>
    <xf numFmtId="0" fontId="4" fillId="0" borderId="10"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1" xfId="0" applyFont="1" applyFill="1" applyBorder="1" applyAlignment="1">
      <alignment vertical="center" wrapText="1"/>
    </xf>
    <xf numFmtId="0" fontId="4" fillId="0" borderId="1" xfId="0" applyFont="1" applyFill="1" applyBorder="1" applyAlignment="1">
      <alignment vertical="center" wrapText="1"/>
    </xf>
    <xf numFmtId="0" fontId="4" fillId="0" borderId="7" xfId="0" applyFont="1" applyFill="1" applyBorder="1" applyAlignment="1">
      <alignment vertical="center" wrapText="1"/>
    </xf>
    <xf numFmtId="0" fontId="4" fillId="0" borderId="24" xfId="0" applyFont="1" applyFill="1" applyBorder="1" applyAlignment="1">
      <alignment vertical="center" wrapText="1"/>
    </xf>
    <xf numFmtId="0" fontId="4" fillId="0" borderId="12" xfId="0" applyFont="1" applyFill="1" applyBorder="1" applyAlignment="1">
      <alignment horizontal="left" vertical="top" wrapText="1"/>
    </xf>
    <xf numFmtId="0" fontId="4" fillId="0" borderId="13" xfId="0" applyFont="1" applyFill="1" applyBorder="1" applyAlignment="1">
      <alignment vertical="center" wrapText="1"/>
    </xf>
    <xf numFmtId="0" fontId="4" fillId="0" borderId="11" xfId="0" applyFont="1" applyFill="1" applyBorder="1" applyAlignment="1">
      <alignment vertical="center" wrapText="1"/>
    </xf>
    <xf numFmtId="0" fontId="4" fillId="0" borderId="17" xfId="0" applyFont="1" applyFill="1" applyBorder="1" applyAlignment="1">
      <alignment vertical="center" wrapText="1"/>
    </xf>
    <xf numFmtId="0" fontId="5" fillId="0" borderId="12" xfId="0" applyFont="1" applyFill="1" applyBorder="1" applyAlignment="1">
      <alignment horizontal="center" vertical="top" wrapText="1"/>
    </xf>
    <xf numFmtId="0" fontId="5" fillId="0" borderId="13" xfId="0" applyFont="1" applyFill="1" applyBorder="1" applyAlignment="1">
      <alignment horizontal="center" vertical="center" wrapText="1"/>
    </xf>
    <xf numFmtId="0" fontId="5" fillId="0" borderId="0" xfId="0" applyFont="1" applyFill="1" applyAlignment="1">
      <alignment horizontal="center"/>
    </xf>
    <xf numFmtId="0" fontId="5" fillId="0" borderId="14" xfId="0" applyFont="1" applyFill="1" applyBorder="1" applyAlignment="1">
      <alignment horizontal="center" vertical="center" wrapText="1"/>
    </xf>
    <xf numFmtId="0" fontId="4" fillId="0" borderId="14" xfId="0" applyFont="1" applyFill="1" applyBorder="1" applyAlignment="1">
      <alignment vertical="center" wrapText="1"/>
    </xf>
    <xf numFmtId="43" fontId="5" fillId="0" borderId="13" xfId="1" applyFont="1" applyFill="1" applyBorder="1" applyAlignment="1">
      <alignment horizontal="right" vertical="top"/>
    </xf>
    <xf numFmtId="3" fontId="5" fillId="0" borderId="13" xfId="0" applyNumberFormat="1" applyFont="1" applyFill="1" applyBorder="1" applyAlignment="1">
      <alignment horizontal="center" vertical="top" wrapText="1"/>
    </xf>
    <xf numFmtId="0" fontId="5" fillId="0" borderId="13" xfId="0" applyFont="1" applyFill="1" applyBorder="1" applyAlignment="1">
      <alignment horizontal="center" wrapText="1"/>
    </xf>
    <xf numFmtId="0" fontId="5" fillId="0" borderId="13" xfId="0" applyFont="1" applyFill="1" applyBorder="1" applyAlignment="1">
      <alignment horizontal="center"/>
    </xf>
    <xf numFmtId="0" fontId="5" fillId="0" borderId="11" xfId="0" applyFont="1" applyFill="1" applyBorder="1" applyAlignment="1">
      <alignment horizontal="center" vertical="top"/>
    </xf>
    <xf numFmtId="0" fontId="5" fillId="0" borderId="11" xfId="0" applyFont="1" applyFill="1" applyBorder="1" applyAlignment="1">
      <alignment horizontal="center"/>
    </xf>
    <xf numFmtId="0" fontId="5" fillId="0" borderId="13" xfId="0" applyFont="1" applyFill="1" applyBorder="1" applyAlignment="1">
      <alignment horizontal="center" vertical="top"/>
    </xf>
    <xf numFmtId="164" fontId="7" fillId="0" borderId="13" xfId="0" applyNumberFormat="1" applyFont="1" applyFill="1" applyBorder="1" applyAlignment="1">
      <alignment vertical="center" wrapText="1"/>
    </xf>
    <xf numFmtId="3" fontId="5" fillId="0" borderId="13" xfId="0" applyNumberFormat="1" applyFont="1" applyFill="1" applyBorder="1" applyAlignment="1">
      <alignment horizontal="right" vertical="top"/>
    </xf>
    <xf numFmtId="43" fontId="5" fillId="0" borderId="13" xfId="1" applyFont="1" applyFill="1" applyBorder="1" applyAlignment="1">
      <alignment horizontal="right"/>
    </xf>
    <xf numFmtId="0" fontId="5" fillId="0" borderId="13" xfId="2" applyNumberFormat="1" applyFont="1" applyFill="1" applyBorder="1" applyAlignment="1">
      <alignment horizontal="center" wrapText="1"/>
    </xf>
    <xf numFmtId="0" fontId="5" fillId="0" borderId="13" xfId="0" applyFont="1" applyFill="1" applyBorder="1" applyAlignment="1">
      <alignment horizontal="right" vertical="top"/>
    </xf>
    <xf numFmtId="0" fontId="5" fillId="0" borderId="13" xfId="0" applyFont="1" applyFill="1" applyBorder="1" applyAlignment="1">
      <alignment horizontal="center" vertical="top" wrapText="1"/>
    </xf>
    <xf numFmtId="3" fontId="5" fillId="0" borderId="13" xfId="0" applyNumberFormat="1" applyFont="1" applyFill="1" applyBorder="1" applyAlignment="1">
      <alignment horizontal="center" vertical="center" wrapText="1"/>
    </xf>
    <xf numFmtId="164" fontId="7" fillId="0" borderId="14" xfId="0" applyNumberFormat="1" applyFont="1" applyFill="1" applyBorder="1" applyAlignment="1">
      <alignment vertical="center" wrapText="1"/>
    </xf>
    <xf numFmtId="3" fontId="5" fillId="0" borderId="13" xfId="0" applyNumberFormat="1" applyFont="1" applyFill="1" applyBorder="1" applyAlignment="1">
      <alignment horizontal="center" wrapText="1"/>
    </xf>
    <xf numFmtId="165" fontId="5" fillId="0" borderId="13" xfId="0" applyNumberFormat="1" applyFont="1" applyFill="1" applyBorder="1" applyAlignment="1">
      <alignment horizontal="center" vertical="center"/>
    </xf>
    <xf numFmtId="165" fontId="5" fillId="0" borderId="13" xfId="1" applyNumberFormat="1" applyFont="1" applyFill="1" applyBorder="1" applyAlignment="1">
      <alignment horizontal="center" vertical="center" wrapText="1"/>
    </xf>
    <xf numFmtId="165" fontId="5"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2"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164" fontId="7" fillId="0" borderId="14" xfId="0" applyNumberFormat="1" applyFont="1" applyFill="1" applyBorder="1" applyAlignment="1">
      <alignment vertical="center"/>
    </xf>
    <xf numFmtId="0" fontId="5" fillId="0" borderId="8" xfId="0" applyFont="1" applyFill="1" applyBorder="1" applyAlignment="1">
      <alignment horizontal="center" vertical="top" wrapText="1"/>
    </xf>
    <xf numFmtId="0" fontId="5" fillId="0" borderId="13" xfId="0" quotePrefix="1" applyFont="1" applyFill="1" applyBorder="1" applyAlignment="1">
      <alignment horizontal="center" vertical="center"/>
    </xf>
    <xf numFmtId="9" fontId="5" fillId="0" borderId="13"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165" fontId="5" fillId="0" borderId="13" xfId="1" applyNumberFormat="1" applyFont="1" applyFill="1" applyBorder="1" applyAlignment="1">
      <alignment horizontal="center" vertical="center"/>
    </xf>
    <xf numFmtId="0" fontId="5" fillId="0" borderId="16" xfId="0" applyFont="1" applyFill="1" applyBorder="1" applyAlignment="1">
      <alignment horizontal="center" wrapText="1"/>
    </xf>
    <xf numFmtId="0" fontId="5" fillId="0" borderId="17" xfId="0" applyFont="1" applyFill="1" applyBorder="1" applyAlignment="1">
      <alignment horizontal="center"/>
    </xf>
    <xf numFmtId="164" fontId="7" fillId="0" borderId="17" xfId="0" applyNumberFormat="1" applyFont="1" applyFill="1" applyBorder="1"/>
    <xf numFmtId="0" fontId="3" fillId="0" borderId="0" xfId="0" applyFont="1" applyFill="1" applyAlignment="1">
      <alignment vertical="center"/>
    </xf>
    <xf numFmtId="0" fontId="5" fillId="0" borderId="12"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2" xfId="0" applyFont="1" applyFill="1" applyBorder="1" applyAlignment="1">
      <alignment horizontal="center" wrapText="1"/>
    </xf>
    <xf numFmtId="3" fontId="5" fillId="0" borderId="13" xfId="0" applyNumberFormat="1" applyFont="1" applyFill="1" applyBorder="1" applyAlignment="1">
      <alignment horizontal="center"/>
    </xf>
    <xf numFmtId="0" fontId="5" fillId="0" borderId="14" xfId="0" applyFont="1" applyFill="1" applyBorder="1" applyAlignment="1">
      <alignment horizontal="center"/>
    </xf>
    <xf numFmtId="164" fontId="7" fillId="0" borderId="14" xfId="0" applyNumberFormat="1" applyFont="1" applyFill="1" applyBorder="1"/>
    <xf numFmtId="0" fontId="5" fillId="0" borderId="12" xfId="0" applyFont="1" applyFill="1" applyBorder="1" applyAlignment="1">
      <alignment horizontal="right" wrapText="1"/>
    </xf>
    <xf numFmtId="164" fontId="7" fillId="0" borderId="13" xfId="0" applyNumberFormat="1" applyFont="1" applyFill="1" applyBorder="1"/>
    <xf numFmtId="0" fontId="6" fillId="0" borderId="12" xfId="0" applyFont="1" applyFill="1" applyBorder="1" applyAlignment="1">
      <alignment horizontal="center" wrapText="1"/>
    </xf>
    <xf numFmtId="3" fontId="5" fillId="0" borderId="0" xfId="0" applyNumberFormat="1" applyFont="1" applyFill="1" applyAlignment="1">
      <alignment horizontal="center"/>
    </xf>
    <xf numFmtId="3" fontId="5" fillId="0" borderId="18" xfId="0" applyNumberFormat="1" applyFont="1" applyFill="1" applyBorder="1" applyAlignment="1">
      <alignment horizontal="center"/>
    </xf>
    <xf numFmtId="164" fontId="7" fillId="0" borderId="13" xfId="0" applyNumberFormat="1" applyFont="1" applyFill="1" applyBorder="1" applyAlignment="1">
      <alignment vertical="center"/>
    </xf>
    <xf numFmtId="0" fontId="5" fillId="0" borderId="15" xfId="0" applyFont="1" applyFill="1" applyBorder="1" applyAlignment="1">
      <alignment horizontal="center" vertical="top" wrapText="1"/>
    </xf>
    <xf numFmtId="0" fontId="5" fillId="0" borderId="15" xfId="0" applyFont="1" applyFill="1" applyBorder="1" applyAlignment="1">
      <alignment horizontal="right" vertical="top" wrapText="1"/>
    </xf>
    <xf numFmtId="0" fontId="5" fillId="0" borderId="0" xfId="0" applyFont="1" applyFill="1" applyAlignment="1">
      <alignment horizontal="center" vertical="top" wrapText="1"/>
    </xf>
    <xf numFmtId="0" fontId="5" fillId="0" borderId="15" xfId="0" applyFont="1" applyFill="1" applyBorder="1" applyAlignment="1">
      <alignment horizontal="center"/>
    </xf>
    <xf numFmtId="165" fontId="5" fillId="0" borderId="13" xfId="1" applyNumberFormat="1" applyFont="1" applyFill="1" applyBorder="1" applyAlignment="1">
      <alignment horizontal="center"/>
    </xf>
    <xf numFmtId="165" fontId="5" fillId="0" borderId="0" xfId="1" applyNumberFormat="1" applyFont="1" applyFill="1" applyAlignment="1">
      <alignment horizontal="center"/>
    </xf>
    <xf numFmtId="0" fontId="5" fillId="0" borderId="15" xfId="0" applyFont="1" applyFill="1" applyBorder="1" applyAlignment="1">
      <alignment horizontal="center" wrapText="1"/>
    </xf>
    <xf numFmtId="0" fontId="5" fillId="0" borderId="19" xfId="0" applyFont="1" applyFill="1" applyBorder="1" applyAlignment="1">
      <alignment horizontal="center" vertical="top" wrapText="1"/>
    </xf>
    <xf numFmtId="0" fontId="5" fillId="0" borderId="18" xfId="0" applyFont="1" applyFill="1" applyBorder="1" applyAlignment="1">
      <alignment horizontal="center"/>
    </xf>
    <xf numFmtId="0" fontId="5" fillId="0" borderId="20" xfId="0" applyFont="1" applyFill="1" applyBorder="1" applyAlignment="1">
      <alignment horizontal="center"/>
    </xf>
    <xf numFmtId="164" fontId="7" fillId="0" borderId="20" xfId="0" applyNumberFormat="1" applyFont="1" applyFill="1" applyBorder="1"/>
    <xf numFmtId="0" fontId="4" fillId="0" borderId="13" xfId="0" applyFont="1" applyFill="1" applyBorder="1" applyAlignment="1">
      <alignment wrapText="1"/>
    </xf>
    <xf numFmtId="0" fontId="4" fillId="0" borderId="13" xfId="0" applyFont="1" applyFill="1" applyBorder="1"/>
    <xf numFmtId="0" fontId="4" fillId="0" borderId="14" xfId="0" applyFont="1" applyFill="1" applyBorder="1"/>
    <xf numFmtId="0" fontId="0" fillId="0" borderId="0" xfId="0" applyFont="1" applyFill="1"/>
    <xf numFmtId="0" fontId="11" fillId="0" borderId="0" xfId="0" applyFont="1" applyFill="1"/>
    <xf numFmtId="165" fontId="5" fillId="0" borderId="13" xfId="1" applyNumberFormat="1" applyFont="1" applyFill="1" applyBorder="1" applyAlignment="1">
      <alignment horizontal="right" vertical="center"/>
    </xf>
    <xf numFmtId="165" fontId="5" fillId="0" borderId="13" xfId="1" applyNumberFormat="1" applyFont="1" applyFill="1" applyBorder="1" applyAlignment="1" applyProtection="1">
      <alignment horizontal="center" vertical="center" wrapText="1"/>
      <protection locked="0"/>
    </xf>
    <xf numFmtId="0" fontId="13" fillId="0" borderId="0" xfId="0" applyFont="1" applyFill="1" applyAlignment="1">
      <alignment horizontal="center"/>
    </xf>
    <xf numFmtId="0" fontId="12" fillId="0" borderId="0" xfId="0" applyFont="1" applyFill="1"/>
    <xf numFmtId="0" fontId="17" fillId="0" borderId="13" xfId="0" applyFont="1" applyFill="1" applyBorder="1" applyAlignment="1">
      <alignment horizontal="center"/>
    </xf>
    <xf numFmtId="0" fontId="17" fillId="0" borderId="0" xfId="0" applyFont="1" applyFill="1" applyAlignment="1">
      <alignment horizontal="center" vertical="top" wrapText="1"/>
    </xf>
    <xf numFmtId="1" fontId="5" fillId="0" borderId="13" xfId="0" applyNumberFormat="1" applyFont="1" applyFill="1" applyBorder="1" applyAlignment="1">
      <alignment horizontal="center"/>
    </xf>
    <xf numFmtId="165" fontId="17" fillId="0" borderId="13" xfId="1" applyNumberFormat="1" applyFont="1" applyFill="1" applyBorder="1" applyAlignment="1">
      <alignment horizontal="center"/>
    </xf>
    <xf numFmtId="0" fontId="2" fillId="0" borderId="0" xfId="0" applyFont="1" applyFill="1"/>
    <xf numFmtId="0" fontId="18" fillId="0" borderId="25" xfId="0" applyFont="1" applyBorder="1" applyAlignment="1">
      <alignment vertical="center" wrapText="1"/>
    </xf>
    <xf numFmtId="0" fontId="18" fillId="0" borderId="22" xfId="0" applyFont="1" applyBorder="1" applyAlignment="1">
      <alignment vertical="center" wrapText="1"/>
    </xf>
    <xf numFmtId="166" fontId="5" fillId="0" borderId="13" xfId="1" applyNumberFormat="1" applyFont="1" applyFill="1" applyBorder="1" applyAlignment="1">
      <alignment horizontal="center"/>
    </xf>
    <xf numFmtId="0" fontId="5" fillId="0" borderId="15" xfId="0"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0" fontId="5" fillId="2" borderId="13" xfId="0" applyFont="1" applyFill="1" applyBorder="1" applyAlignment="1">
      <alignment horizontal="center" wrapText="1"/>
    </xf>
    <xf numFmtId="0" fontId="5" fillId="2" borderId="13" xfId="0" applyFont="1" applyFill="1" applyBorder="1" applyAlignment="1">
      <alignment horizontal="center"/>
    </xf>
    <xf numFmtId="164" fontId="7" fillId="2" borderId="13" xfId="0" applyNumberFormat="1" applyFont="1" applyFill="1" applyBorder="1" applyAlignment="1">
      <alignment wrapText="1"/>
    </xf>
    <xf numFmtId="0" fontId="0" fillId="2" borderId="0" xfId="0" applyFill="1"/>
    <xf numFmtId="0" fontId="2" fillId="0" borderId="18"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0" fontId="7" fillId="0" borderId="18" xfId="0" applyFont="1" applyFill="1" applyBorder="1" applyAlignment="1">
      <alignment horizontal="center" vertical="center" textRotation="90" wrapText="1"/>
    </xf>
    <xf numFmtId="0" fontId="7" fillId="0" borderId="9" xfId="0" applyFont="1" applyFill="1" applyBorder="1" applyAlignment="1">
      <alignment horizontal="center" vertical="center" textRotation="90" wrapText="1"/>
    </xf>
    <xf numFmtId="0" fontId="7" fillId="0" borderId="11" xfId="0" applyFont="1" applyFill="1" applyBorder="1" applyAlignment="1">
      <alignment horizontal="center" vertical="center" textRotation="90"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22" xfId="0" applyFont="1" applyFill="1" applyBorder="1" applyAlignment="1">
      <alignment vertical="center" wrapText="1"/>
    </xf>
    <xf numFmtId="0" fontId="4" fillId="0" borderId="8" xfId="0" applyFont="1" applyFill="1" applyBorder="1" applyAlignment="1">
      <alignment vertical="center" wrapText="1"/>
    </xf>
    <xf numFmtId="0" fontId="4" fillId="0" borderId="23"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Fill="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ow3467\DATA\MAINA\SIVAP\PROGRESS%20REPORTING\Copy%20of%20SIVAP%20M%20%20E%20PERFORMANCE%20INDICATORS%20%204TH%20QUARTER%20IPR%202ND%20JULY%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verage crop yields"/>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6"/>
      <sheetName val="Sheet7"/>
      <sheetName val="Sheet8"/>
      <sheetName val="Sheet9"/>
      <sheetName val="Sheet10"/>
      <sheetName val="Quantities of livestock product"/>
      <sheetName val="Post harvest loss reduction "/>
      <sheetName val="No farmers adopted technology "/>
      <sheetName val=" Hectares under adopted technol"/>
      <sheetName val="Incomes from value addition"/>
      <sheetName val="% area under irrigation"/>
      <sheetName val="Area under irrigation"/>
      <sheetName val="% micro-iirigation completion"/>
      <sheetName val="Area with Micro-irrigation"/>
      <sheetName val="Volume  water harvesting struct"/>
      <sheetName val="Area under S&amp;WC technologies"/>
      <sheetName val="Operational BHs &amp; SW"/>
      <sheetName val="No Demonstrations"/>
      <sheetName val="Farmers participating in Demon"/>
      <sheetName val="Farmers replicating technologie"/>
      <sheetName val="KM of raods developed"/>
      <sheetName val="Agro-processing &amp; quality facil"/>
      <sheetName val="Post harvest mgt volumes"/>
      <sheetName val="Rural markets"/>
      <sheetName val="Market linkages"/>
      <sheetName val="No officers trainn"/>
      <sheetName val="Client members of association"/>
      <sheetName val="Client days training post harv"/>
      <sheetName val="Beneficiaries"/>
      <sheetName val="Client days extension"/>
      <sheetName val="Farmers improved nutrition"/>
      <sheetName val="Operational coordinating units"/>
      <sheetName val="Environmental assessment"/>
      <sheetName val="Functional M&amp;E System"/>
      <sheetName val="Analytical reports"/>
      <sheetName val="Sheet5"/>
      <sheetName val="PITT"/>
      <sheetName val="Sheet1"/>
      <sheetName val="Sheet2"/>
      <sheetName val="Sheet3"/>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row r="38">
          <cell r="E38">
            <v>16</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4"/>
  <sheetViews>
    <sheetView tabSelected="1" workbookViewId="0">
      <selection activeCell="B21" sqref="B21"/>
    </sheetView>
  </sheetViews>
  <sheetFormatPr defaultRowHeight="15" x14ac:dyDescent="0.25"/>
  <cols>
    <col min="1" max="1" width="9.140625" style="1"/>
    <col min="2" max="2" width="33.42578125" style="1" customWidth="1"/>
    <col min="3" max="4" width="12.85546875" style="1" bestFit="1" customWidth="1"/>
    <col min="5" max="10" width="12.5703125" style="1" bestFit="1" customWidth="1"/>
    <col min="11" max="15" width="12.85546875" style="1" bestFit="1" customWidth="1"/>
    <col min="16" max="16" width="9.140625" style="92"/>
    <col min="17" max="17" width="12.85546875" style="1" bestFit="1" customWidth="1"/>
    <col min="18" max="18" width="9.140625" style="1"/>
    <col min="19" max="19" width="10.42578125" style="1" bestFit="1" customWidth="1"/>
    <col min="20" max="20" width="9.140625" style="1"/>
    <col min="21" max="21" width="10.42578125" style="1" bestFit="1" customWidth="1"/>
    <col min="22" max="22" width="9.140625" style="1"/>
    <col min="23" max="23" width="10.42578125" style="1" bestFit="1" customWidth="1"/>
    <col min="24" max="24" width="9.140625" style="1"/>
    <col min="25" max="25" width="13.140625" style="1" bestFit="1" customWidth="1"/>
    <col min="26" max="16384" width="9.140625" style="1"/>
  </cols>
  <sheetData>
    <row r="1" spans="1:25" ht="15.75" x14ac:dyDescent="0.25">
      <c r="B1" s="2" t="s">
        <v>88</v>
      </c>
    </row>
    <row r="2" spans="1:25" ht="16.5" thickBot="1" x14ac:dyDescent="0.3">
      <c r="A2" s="3"/>
      <c r="B2" s="4"/>
      <c r="C2" s="5"/>
      <c r="D2" s="5"/>
      <c r="E2" s="5"/>
      <c r="F2" s="5"/>
      <c r="G2" s="5"/>
      <c r="H2" s="5"/>
      <c r="I2" s="5"/>
      <c r="J2" s="5"/>
      <c r="K2" s="5"/>
      <c r="L2" s="5"/>
      <c r="M2" s="5"/>
      <c r="N2" s="5"/>
      <c r="O2" s="5"/>
      <c r="P2" s="5"/>
      <c r="Q2" s="5"/>
      <c r="R2" s="5"/>
      <c r="S2" s="5"/>
      <c r="T2" s="5"/>
      <c r="U2" s="5"/>
      <c r="V2" s="5"/>
      <c r="W2" s="5"/>
      <c r="X2" s="5"/>
      <c r="Y2" s="5"/>
    </row>
    <row r="3" spans="1:25" ht="16.5" thickBot="1" x14ac:dyDescent="0.3">
      <c r="A3" s="3"/>
      <c r="B3" s="119" t="s">
        <v>0</v>
      </c>
      <c r="C3" s="121" t="s">
        <v>1</v>
      </c>
      <c r="D3" s="122"/>
      <c r="E3" s="110" t="s">
        <v>2</v>
      </c>
      <c r="F3" s="111"/>
      <c r="G3" s="111"/>
      <c r="H3" s="111"/>
      <c r="I3" s="111"/>
      <c r="J3" s="111"/>
      <c r="K3" s="111"/>
      <c r="L3" s="111"/>
      <c r="M3" s="111"/>
      <c r="N3" s="111"/>
      <c r="O3" s="111"/>
      <c r="P3" s="111"/>
      <c r="Q3" s="111"/>
      <c r="R3" s="111"/>
      <c r="S3" s="111"/>
      <c r="T3" s="111"/>
      <c r="U3" s="111"/>
      <c r="V3" s="112"/>
      <c r="W3" s="107" t="s">
        <v>67</v>
      </c>
      <c r="X3" s="108"/>
      <c r="Y3" s="109"/>
    </row>
    <row r="4" spans="1:25" ht="16.5" thickBot="1" x14ac:dyDescent="0.3">
      <c r="A4" s="3"/>
      <c r="B4" s="120"/>
      <c r="C4" s="123" t="s">
        <v>3</v>
      </c>
      <c r="D4" s="123" t="s">
        <v>4</v>
      </c>
      <c r="E4" s="121" t="s">
        <v>5</v>
      </c>
      <c r="F4" s="122"/>
      <c r="G4" s="121" t="s">
        <v>6</v>
      </c>
      <c r="H4" s="122"/>
      <c r="I4" s="121" t="s">
        <v>7</v>
      </c>
      <c r="J4" s="122"/>
      <c r="K4" s="110" t="s">
        <v>8</v>
      </c>
      <c r="L4" s="111"/>
      <c r="M4" s="111"/>
      <c r="N4" s="112"/>
      <c r="O4" s="110" t="s">
        <v>9</v>
      </c>
      <c r="P4" s="111"/>
      <c r="Q4" s="111"/>
      <c r="R4" s="112"/>
      <c r="S4" s="110" t="s">
        <v>10</v>
      </c>
      <c r="T4" s="111"/>
      <c r="U4" s="111"/>
      <c r="V4" s="112"/>
      <c r="W4" s="113" t="s">
        <v>11</v>
      </c>
      <c r="X4" s="115" t="s">
        <v>12</v>
      </c>
      <c r="Y4" s="6"/>
    </row>
    <row r="5" spans="1:25" ht="32.25" thickBot="1" x14ac:dyDescent="0.3">
      <c r="A5" s="3"/>
      <c r="B5" s="120"/>
      <c r="C5" s="113"/>
      <c r="D5" s="113"/>
      <c r="E5" s="7"/>
      <c r="F5" s="8"/>
      <c r="G5" s="9"/>
      <c r="H5" s="8"/>
      <c r="I5" s="9"/>
      <c r="J5" s="8"/>
      <c r="K5" s="110" t="s">
        <v>13</v>
      </c>
      <c r="L5" s="112"/>
      <c r="M5" s="117" t="s">
        <v>14</v>
      </c>
      <c r="N5" s="118"/>
      <c r="O5" s="110" t="s">
        <v>13</v>
      </c>
      <c r="P5" s="112"/>
      <c r="Q5" s="117" t="s">
        <v>14</v>
      </c>
      <c r="R5" s="118"/>
      <c r="S5" s="107" t="s">
        <v>13</v>
      </c>
      <c r="T5" s="109"/>
      <c r="U5" s="117" t="s">
        <v>14</v>
      </c>
      <c r="V5" s="118"/>
      <c r="W5" s="113"/>
      <c r="X5" s="115"/>
      <c r="Y5" s="10" t="s">
        <v>15</v>
      </c>
    </row>
    <row r="6" spans="1:25" ht="16.5" thickBot="1" x14ac:dyDescent="0.3">
      <c r="A6" s="3"/>
      <c r="B6" s="120"/>
      <c r="C6" s="113"/>
      <c r="D6" s="113"/>
      <c r="E6" s="6" t="s">
        <v>16</v>
      </c>
      <c r="F6" s="6" t="s">
        <v>17</v>
      </c>
      <c r="G6" s="6" t="s">
        <v>16</v>
      </c>
      <c r="H6" s="6" t="s">
        <v>17</v>
      </c>
      <c r="I6" s="6" t="s">
        <v>16</v>
      </c>
      <c r="J6" s="6" t="s">
        <v>17</v>
      </c>
      <c r="K6" s="6" t="s">
        <v>16</v>
      </c>
      <c r="L6" s="6"/>
      <c r="M6" s="11" t="s">
        <v>16</v>
      </c>
      <c r="N6" s="12" t="s">
        <v>17</v>
      </c>
      <c r="O6" s="6" t="s">
        <v>16</v>
      </c>
      <c r="P6" s="6" t="s">
        <v>17</v>
      </c>
      <c r="Q6" s="11" t="s">
        <v>16</v>
      </c>
      <c r="R6" s="12" t="s">
        <v>17</v>
      </c>
      <c r="S6" s="6" t="s">
        <v>16</v>
      </c>
      <c r="T6" s="6" t="s">
        <v>17</v>
      </c>
      <c r="U6" s="11" t="s">
        <v>16</v>
      </c>
      <c r="V6" s="12" t="s">
        <v>17</v>
      </c>
      <c r="W6" s="114"/>
      <c r="X6" s="116"/>
      <c r="Y6" s="13"/>
    </row>
    <row r="7" spans="1:25" ht="31.5" customHeight="1" x14ac:dyDescent="0.25">
      <c r="A7" s="3"/>
      <c r="B7" s="14" t="s">
        <v>18</v>
      </c>
      <c r="C7" s="15"/>
      <c r="D7" s="15"/>
      <c r="E7" s="15"/>
      <c r="F7" s="15"/>
      <c r="G7" s="15"/>
      <c r="H7" s="15"/>
      <c r="I7" s="15"/>
      <c r="J7" s="15"/>
      <c r="K7" s="15"/>
      <c r="L7" s="15"/>
      <c r="M7" s="15"/>
      <c r="N7" s="15"/>
      <c r="O7" s="15"/>
      <c r="P7" s="15"/>
      <c r="Q7" s="15"/>
      <c r="R7" s="15"/>
      <c r="S7" s="15"/>
      <c r="T7" s="15"/>
      <c r="U7" s="15"/>
      <c r="V7" s="15"/>
      <c r="W7" s="16"/>
      <c r="X7" s="17"/>
      <c r="Y7" s="17"/>
    </row>
    <row r="8" spans="1:25" ht="24.75" customHeight="1" thickBot="1" x14ac:dyDescent="0.3">
      <c r="A8" s="3"/>
      <c r="B8" s="18" t="s">
        <v>19</v>
      </c>
      <c r="C8" s="19"/>
      <c r="D8" s="19"/>
      <c r="E8" s="19"/>
      <c r="F8" s="19"/>
      <c r="G8" s="19"/>
      <c r="H8" s="19"/>
      <c r="I8" s="19"/>
      <c r="J8" s="19"/>
      <c r="K8" s="19"/>
      <c r="L8" s="19"/>
      <c r="M8" s="19"/>
      <c r="N8" s="19"/>
      <c r="O8" s="19"/>
      <c r="P8" s="20"/>
      <c r="Q8" s="19"/>
      <c r="R8" s="19"/>
      <c r="S8" s="19"/>
      <c r="T8" s="19"/>
      <c r="U8" s="19"/>
      <c r="V8" s="19"/>
      <c r="W8" s="19"/>
      <c r="X8" s="21"/>
      <c r="Y8" s="22"/>
    </row>
    <row r="9" spans="1:25" ht="17.25" thickBot="1" x14ac:dyDescent="0.3">
      <c r="A9" s="5"/>
      <c r="B9" s="18" t="s">
        <v>20</v>
      </c>
      <c r="C9" s="23">
        <v>2.5</v>
      </c>
      <c r="D9" s="24">
        <v>15</v>
      </c>
      <c r="E9" s="25">
        <v>3</v>
      </c>
      <c r="F9" s="19">
        <v>2.8</v>
      </c>
      <c r="G9" s="25">
        <v>3.5</v>
      </c>
      <c r="H9" s="19">
        <v>3.2</v>
      </c>
      <c r="I9" s="19">
        <v>4</v>
      </c>
      <c r="J9" s="19">
        <v>5</v>
      </c>
      <c r="K9" s="19">
        <v>8</v>
      </c>
      <c r="L9" s="26">
        <v>7.5</v>
      </c>
      <c r="M9" s="19">
        <v>9</v>
      </c>
      <c r="N9" s="26">
        <v>8</v>
      </c>
      <c r="O9" s="19">
        <v>10</v>
      </c>
      <c r="P9" s="93">
        <v>8.5</v>
      </c>
      <c r="Q9" s="27">
        <v>10</v>
      </c>
      <c r="R9" s="28"/>
      <c r="S9" s="19">
        <v>15</v>
      </c>
      <c r="T9" s="29"/>
      <c r="U9" s="29">
        <v>15</v>
      </c>
      <c r="V9" s="19"/>
      <c r="W9" s="19">
        <v>15</v>
      </c>
      <c r="X9" s="21"/>
      <c r="Y9" s="30">
        <f>P9/W9*100</f>
        <v>56.666666666666664</v>
      </c>
    </row>
    <row r="10" spans="1:25" ht="17.25" thickBot="1" x14ac:dyDescent="0.3">
      <c r="A10" s="5"/>
      <c r="B10" s="18" t="s">
        <v>21</v>
      </c>
      <c r="C10" s="31">
        <v>0</v>
      </c>
      <c r="D10" s="24">
        <v>10</v>
      </c>
      <c r="E10" s="25">
        <v>2</v>
      </c>
      <c r="F10" s="19">
        <v>1.8</v>
      </c>
      <c r="G10" s="25">
        <v>4</v>
      </c>
      <c r="H10" s="19">
        <v>2.2999999999999998</v>
      </c>
      <c r="I10" s="19">
        <v>5</v>
      </c>
      <c r="J10" s="19">
        <v>2.5</v>
      </c>
      <c r="K10" s="19" t="s">
        <v>69</v>
      </c>
      <c r="L10" s="26">
        <v>4</v>
      </c>
      <c r="M10" s="19">
        <v>6</v>
      </c>
      <c r="N10" s="26">
        <v>4.2</v>
      </c>
      <c r="O10" s="19">
        <v>8</v>
      </c>
      <c r="P10" s="94">
        <v>4.8</v>
      </c>
      <c r="Q10" s="27">
        <v>8</v>
      </c>
      <c r="R10" s="28"/>
      <c r="S10" s="19">
        <v>10</v>
      </c>
      <c r="T10" s="29"/>
      <c r="U10" s="29">
        <v>10</v>
      </c>
      <c r="V10" s="19"/>
      <c r="W10" s="19">
        <v>10</v>
      </c>
      <c r="X10" s="21"/>
      <c r="Y10" s="30">
        <f>P10/W10*100</f>
        <v>48</v>
      </c>
    </row>
    <row r="11" spans="1:25" ht="17.25" thickBot="1" x14ac:dyDescent="0.3">
      <c r="A11" s="5"/>
      <c r="B11" s="18" t="s">
        <v>22</v>
      </c>
      <c r="C11" s="32">
        <v>0.27</v>
      </c>
      <c r="D11" s="24">
        <v>11</v>
      </c>
      <c r="E11" s="25">
        <v>2</v>
      </c>
      <c r="F11" s="19">
        <v>0.75</v>
      </c>
      <c r="G11" s="33">
        <v>4</v>
      </c>
      <c r="H11" s="19">
        <f>0.45+F11</f>
        <v>1.2</v>
      </c>
      <c r="I11" s="19">
        <v>5</v>
      </c>
      <c r="J11" s="19">
        <f>0.9+H11</f>
        <v>2.1</v>
      </c>
      <c r="K11" s="19">
        <v>6</v>
      </c>
      <c r="L11" s="26">
        <v>4</v>
      </c>
      <c r="M11" s="19">
        <v>6</v>
      </c>
      <c r="N11" s="26">
        <v>4.5</v>
      </c>
      <c r="O11" s="19">
        <v>8</v>
      </c>
      <c r="P11" s="94">
        <v>4.7</v>
      </c>
      <c r="Q11" s="27">
        <v>8</v>
      </c>
      <c r="R11" s="28"/>
      <c r="S11" s="19">
        <v>11</v>
      </c>
      <c r="T11" s="29"/>
      <c r="U11" s="29">
        <v>11</v>
      </c>
      <c r="V11" s="19"/>
      <c r="W11" s="19">
        <v>11</v>
      </c>
      <c r="X11" s="21"/>
      <c r="Y11" s="30">
        <f>P11/W11*100</f>
        <v>42.727272727272734</v>
      </c>
    </row>
    <row r="12" spans="1:25" ht="17.25" thickBot="1" x14ac:dyDescent="0.3">
      <c r="A12" s="5"/>
      <c r="B12" s="18" t="s">
        <v>23</v>
      </c>
      <c r="C12" s="31">
        <v>5</v>
      </c>
      <c r="D12" s="24">
        <v>25</v>
      </c>
      <c r="E12" s="25">
        <v>8</v>
      </c>
      <c r="F12" s="19">
        <v>7</v>
      </c>
      <c r="G12" s="25">
        <v>10</v>
      </c>
      <c r="H12" s="19">
        <v>10</v>
      </c>
      <c r="I12" s="19">
        <v>12</v>
      </c>
      <c r="J12" s="19">
        <v>10.5</v>
      </c>
      <c r="K12" s="19">
        <v>15</v>
      </c>
      <c r="L12" s="26">
        <v>11</v>
      </c>
      <c r="M12" s="19">
        <v>15</v>
      </c>
      <c r="N12" s="26">
        <v>12</v>
      </c>
      <c r="O12" s="19">
        <v>20</v>
      </c>
      <c r="P12" s="94">
        <v>12.5</v>
      </c>
      <c r="Q12" s="27">
        <v>20</v>
      </c>
      <c r="R12" s="28"/>
      <c r="S12" s="19">
        <v>25</v>
      </c>
      <c r="T12" s="29"/>
      <c r="U12" s="29">
        <v>25</v>
      </c>
      <c r="V12" s="19"/>
      <c r="W12" s="19">
        <v>25</v>
      </c>
      <c r="X12" s="21"/>
      <c r="Y12" s="30">
        <f>P12/W12*100</f>
        <v>50</v>
      </c>
    </row>
    <row r="13" spans="1:25" ht="17.25" thickBot="1" x14ac:dyDescent="0.3">
      <c r="A13" s="5"/>
      <c r="B13" s="18" t="s">
        <v>24</v>
      </c>
      <c r="C13" s="34">
        <v>2.5</v>
      </c>
      <c r="D13" s="35">
        <v>25</v>
      </c>
      <c r="E13" s="25">
        <v>4</v>
      </c>
      <c r="F13" s="19">
        <v>3.5</v>
      </c>
      <c r="G13" s="25">
        <v>8</v>
      </c>
      <c r="H13" s="19">
        <f>0.9+F13</f>
        <v>4.4000000000000004</v>
      </c>
      <c r="I13" s="19">
        <v>12</v>
      </c>
      <c r="J13" s="19">
        <f>2.1+H13</f>
        <v>6.5</v>
      </c>
      <c r="K13" s="19">
        <v>15</v>
      </c>
      <c r="L13" s="26">
        <v>7</v>
      </c>
      <c r="M13" s="19">
        <v>15</v>
      </c>
      <c r="N13" s="26">
        <v>7.5</v>
      </c>
      <c r="O13" s="19">
        <v>20</v>
      </c>
      <c r="P13" s="94">
        <v>7.7</v>
      </c>
      <c r="Q13" s="27">
        <f>O13</f>
        <v>20</v>
      </c>
      <c r="R13" s="28"/>
      <c r="S13" s="19">
        <v>25</v>
      </c>
      <c r="T13" s="29"/>
      <c r="U13" s="29">
        <v>25</v>
      </c>
      <c r="V13" s="19"/>
      <c r="W13" s="19">
        <v>25</v>
      </c>
      <c r="X13" s="21"/>
      <c r="Y13" s="30">
        <f>P13/W13*100</f>
        <v>30.8</v>
      </c>
    </row>
    <row r="14" spans="1:25" ht="34.5" customHeight="1" x14ac:dyDescent="0.25">
      <c r="A14" s="3"/>
      <c r="B14" s="18" t="s">
        <v>25</v>
      </c>
      <c r="C14" s="19"/>
      <c r="D14" s="19"/>
      <c r="E14" s="19"/>
      <c r="F14" s="19"/>
      <c r="G14" s="19"/>
      <c r="H14" s="19"/>
      <c r="I14" s="19"/>
      <c r="J14" s="19"/>
      <c r="K14" s="19"/>
      <c r="L14" s="19"/>
      <c r="M14" s="19"/>
      <c r="N14" s="19"/>
      <c r="O14" s="19"/>
      <c r="P14" s="19"/>
      <c r="Q14" s="19"/>
      <c r="R14" s="19"/>
      <c r="S14" s="19"/>
      <c r="T14" s="19"/>
      <c r="U14" s="19"/>
      <c r="V14" s="19"/>
      <c r="W14" s="19"/>
      <c r="X14" s="21"/>
      <c r="Y14" s="30"/>
    </row>
    <row r="15" spans="1:25" s="82" customFormat="1" x14ac:dyDescent="0.25">
      <c r="A15" s="83"/>
      <c r="B15" s="18" t="s">
        <v>26</v>
      </c>
      <c r="C15" s="84">
        <v>7296.9746412698396</v>
      </c>
      <c r="D15" s="72">
        <v>10683.500572283199</v>
      </c>
      <c r="E15" s="40">
        <v>7661.8233733333318</v>
      </c>
      <c r="F15" s="40">
        <v>3091.44</v>
      </c>
      <c r="G15" s="40">
        <v>8044.9145419999977</v>
      </c>
      <c r="H15" s="40">
        <v>3444.2568000000001</v>
      </c>
      <c r="I15" s="40">
        <v>8447.1602690999971</v>
      </c>
      <c r="J15" s="40">
        <v>3555.3</v>
      </c>
      <c r="K15" s="72">
        <v>9000</v>
      </c>
      <c r="L15" s="72">
        <v>3902.33</v>
      </c>
      <c r="M15" s="72">
        <v>9000</v>
      </c>
      <c r="N15" s="72">
        <v>4550</v>
      </c>
      <c r="O15" s="72">
        <v>9300</v>
      </c>
      <c r="P15" s="95">
        <v>4850</v>
      </c>
      <c r="Q15" s="72">
        <v>9300</v>
      </c>
      <c r="R15" s="72"/>
      <c r="S15" s="40">
        <v>10683.500572283199</v>
      </c>
      <c r="T15" s="72"/>
      <c r="U15" s="72">
        <v>10683.500572283199</v>
      </c>
      <c r="V15" s="40"/>
      <c r="W15" s="40">
        <v>10683.500572283199</v>
      </c>
      <c r="X15" s="21"/>
      <c r="Y15" s="30">
        <f>P15/W15*100</f>
        <v>45.397105257640227</v>
      </c>
    </row>
    <row r="16" spans="1:25" s="82" customFormat="1" ht="25.5" customHeight="1" x14ac:dyDescent="0.25">
      <c r="A16" s="83"/>
      <c r="B16" s="18" t="s">
        <v>27</v>
      </c>
      <c r="C16" s="84">
        <v>133552.82460105699</v>
      </c>
      <c r="D16" s="51">
        <v>195534.69049840793</v>
      </c>
      <c r="E16" s="40">
        <v>134888.35284706802</v>
      </c>
      <c r="F16" s="84">
        <v>78342.8</v>
      </c>
      <c r="G16" s="40">
        <v>151344.73189440981</v>
      </c>
      <c r="H16" s="84">
        <v>80334.222779999996</v>
      </c>
      <c r="I16" s="40">
        <v>166857.56691358681</v>
      </c>
      <c r="J16" s="84">
        <v>84200.445259265995</v>
      </c>
      <c r="K16" s="51">
        <v>179000</v>
      </c>
      <c r="L16" s="84">
        <v>86403.44</v>
      </c>
      <c r="M16" s="51">
        <v>179000</v>
      </c>
      <c r="N16" s="84">
        <v>88505.55</v>
      </c>
      <c r="O16" s="51">
        <v>185000</v>
      </c>
      <c r="P16" s="51">
        <v>90500</v>
      </c>
      <c r="Q16" s="51">
        <v>185000</v>
      </c>
      <c r="R16" s="72"/>
      <c r="S16" s="85">
        <v>195534.69</v>
      </c>
      <c r="T16" s="72"/>
      <c r="U16" s="85">
        <v>195534.69</v>
      </c>
      <c r="V16" s="40"/>
      <c r="W16" s="85">
        <v>195534.69</v>
      </c>
      <c r="X16" s="21"/>
      <c r="Y16" s="30">
        <f>P16/W16*100</f>
        <v>46.283347471489584</v>
      </c>
    </row>
    <row r="17" spans="1:25" s="82" customFormat="1" ht="16.5" customHeight="1" x14ac:dyDescent="0.25">
      <c r="A17" s="83"/>
      <c r="B17" s="18" t="s">
        <v>28</v>
      </c>
      <c r="C17" s="84">
        <v>3355.3189690476202</v>
      </c>
      <c r="D17" s="51">
        <v>4912.5225025826203</v>
      </c>
      <c r="E17" s="40">
        <v>3388.8721587380965</v>
      </c>
      <c r="F17" s="40">
        <v>1766.6496019128599</v>
      </c>
      <c r="G17" s="40">
        <v>3802.314562104144</v>
      </c>
      <c r="H17" s="40">
        <v>1884.7893999999999</v>
      </c>
      <c r="I17" s="40">
        <v>4192.0518047198184</v>
      </c>
      <c r="J17" s="40">
        <v>1904.7</v>
      </c>
      <c r="K17" s="51">
        <v>4600</v>
      </c>
      <c r="L17" s="51">
        <v>1951.2</v>
      </c>
      <c r="M17" s="51">
        <v>4600</v>
      </c>
      <c r="N17" s="51">
        <v>2202.556</v>
      </c>
      <c r="O17" s="51">
        <v>4800</v>
      </c>
      <c r="P17" s="51">
        <v>2350</v>
      </c>
      <c r="Q17" s="51">
        <v>4800</v>
      </c>
      <c r="R17" s="72"/>
      <c r="S17" s="40">
        <v>4912.5225025826203</v>
      </c>
      <c r="T17" s="72"/>
      <c r="U17" s="40">
        <v>4912.5225025826203</v>
      </c>
      <c r="V17" s="40"/>
      <c r="W17" s="40">
        <v>4912.5225025826203</v>
      </c>
      <c r="X17" s="21"/>
      <c r="Y17" s="30">
        <f>P17/W17*100</f>
        <v>47.836931001630099</v>
      </c>
    </row>
    <row r="18" spans="1:25" s="82" customFormat="1" x14ac:dyDescent="0.25">
      <c r="A18" s="83"/>
      <c r="B18" s="18" t="s">
        <v>29</v>
      </c>
      <c r="C18" s="84">
        <v>1290.34822579365</v>
      </c>
      <c r="D18" s="72">
        <v>1889.1988373844836</v>
      </c>
      <c r="E18" s="40">
        <v>1303.2517080515865</v>
      </c>
      <c r="F18" s="40">
        <v>599.29999999999995</v>
      </c>
      <c r="G18" s="40">
        <v>1462.2484164338803</v>
      </c>
      <c r="H18" s="40">
        <v>618.67589999999996</v>
      </c>
      <c r="I18" s="40">
        <v>1612.1288791183531</v>
      </c>
      <c r="J18" s="40">
        <v>714.7</v>
      </c>
      <c r="K18" s="72">
        <v>1700</v>
      </c>
      <c r="L18" s="72">
        <v>753.4</v>
      </c>
      <c r="M18" s="72">
        <v>1700</v>
      </c>
      <c r="N18" s="72">
        <v>804.44</v>
      </c>
      <c r="O18" s="72">
        <v>1800</v>
      </c>
      <c r="P18" s="72">
        <v>854</v>
      </c>
      <c r="Q18" s="72">
        <v>1800</v>
      </c>
      <c r="R18" s="72"/>
      <c r="S18" s="40">
        <v>1889.1988373844799</v>
      </c>
      <c r="T18" s="72"/>
      <c r="U18" s="40">
        <v>1889.1988373844799</v>
      </c>
      <c r="V18" s="40"/>
      <c r="W18" s="40">
        <v>1889.1988373844799</v>
      </c>
      <c r="X18" s="21"/>
      <c r="Y18" s="30">
        <f>P18/W18*100</f>
        <v>45.204347107387001</v>
      </c>
    </row>
    <row r="19" spans="1:25" s="82" customFormat="1" x14ac:dyDescent="0.25">
      <c r="A19" s="83"/>
      <c r="B19" s="18" t="s">
        <v>30</v>
      </c>
      <c r="C19" s="84">
        <v>800</v>
      </c>
      <c r="D19" s="72">
        <v>878.38437400607143</v>
      </c>
      <c r="E19" s="40">
        <v>808</v>
      </c>
      <c r="F19" s="40">
        <v>246.6</v>
      </c>
      <c r="G19" s="40">
        <v>824.24080000000004</v>
      </c>
      <c r="H19" s="40">
        <v>298.64920000000001</v>
      </c>
      <c r="I19" s="40">
        <v>840.80804007999996</v>
      </c>
      <c r="J19" s="40">
        <v>316.88799999999998</v>
      </c>
      <c r="K19" s="72">
        <v>860</v>
      </c>
      <c r="L19" s="72">
        <v>342.56</v>
      </c>
      <c r="M19" s="72">
        <v>860</v>
      </c>
      <c r="N19" s="72">
        <v>392.55520000000001</v>
      </c>
      <c r="O19" s="72">
        <v>870</v>
      </c>
      <c r="P19" s="72">
        <v>410</v>
      </c>
      <c r="Q19" s="72">
        <v>870</v>
      </c>
      <c r="R19" s="72"/>
      <c r="S19" s="40">
        <v>878.38437400607143</v>
      </c>
      <c r="T19" s="72"/>
      <c r="U19" s="40">
        <v>878.38437400607143</v>
      </c>
      <c r="V19" s="40"/>
      <c r="W19" s="40">
        <v>878.38437400607143</v>
      </c>
      <c r="X19" s="21"/>
      <c r="Y19" s="30">
        <f>P19/W19*100</f>
        <v>46.676604472151737</v>
      </c>
    </row>
    <row r="20" spans="1:25" ht="30.75" customHeight="1" x14ac:dyDescent="0.25">
      <c r="A20" s="3"/>
      <c r="B20" s="18" t="s">
        <v>31</v>
      </c>
      <c r="C20" s="19">
        <v>40</v>
      </c>
      <c r="D20" s="19">
        <v>20</v>
      </c>
      <c r="E20" s="36">
        <v>40</v>
      </c>
      <c r="F20" s="19">
        <v>38</v>
      </c>
      <c r="G20" s="19">
        <v>38</v>
      </c>
      <c r="H20" s="19">
        <v>35</v>
      </c>
      <c r="I20" s="19">
        <v>35</v>
      </c>
      <c r="J20" s="19">
        <v>32</v>
      </c>
      <c r="K20" s="19">
        <v>31</v>
      </c>
      <c r="L20" s="19">
        <v>30</v>
      </c>
      <c r="M20" s="19">
        <v>30</v>
      </c>
      <c r="N20" s="19">
        <v>30</v>
      </c>
      <c r="O20" s="19">
        <v>27</v>
      </c>
      <c r="P20" s="19">
        <v>30</v>
      </c>
      <c r="Q20" s="19">
        <v>25</v>
      </c>
      <c r="R20" s="19"/>
      <c r="S20" s="19">
        <v>22</v>
      </c>
      <c r="T20" s="19"/>
      <c r="U20" s="19">
        <v>20</v>
      </c>
      <c r="V20" s="19"/>
      <c r="W20" s="19">
        <v>20</v>
      </c>
      <c r="X20" s="21"/>
      <c r="Y20" s="37">
        <v>25</v>
      </c>
    </row>
    <row r="21" spans="1:25" ht="32.25" customHeight="1" x14ac:dyDescent="0.25">
      <c r="A21" s="3"/>
      <c r="B21" s="18" t="s">
        <v>32</v>
      </c>
      <c r="C21" s="36">
        <v>6000</v>
      </c>
      <c r="D21" s="36">
        <f>20/100*598260</f>
        <v>119652</v>
      </c>
      <c r="E21" s="38">
        <v>10000</v>
      </c>
      <c r="F21" s="36">
        <v>7000</v>
      </c>
      <c r="G21" s="38">
        <v>20000</v>
      </c>
      <c r="H21" s="36">
        <v>8000</v>
      </c>
      <c r="I21" s="38">
        <v>30000</v>
      </c>
      <c r="J21" s="36">
        <v>10000</v>
      </c>
      <c r="K21" s="39">
        <v>60000</v>
      </c>
      <c r="L21" s="36">
        <v>15000</v>
      </c>
      <c r="M21" s="38">
        <v>60000</v>
      </c>
      <c r="N21" s="36">
        <v>20000</v>
      </c>
      <c r="O21" s="39">
        <v>90000</v>
      </c>
      <c r="P21" s="96">
        <v>24500</v>
      </c>
      <c r="Q21" s="38">
        <v>90000</v>
      </c>
      <c r="R21" s="19"/>
      <c r="S21" s="39">
        <v>119652</v>
      </c>
      <c r="T21" s="19"/>
      <c r="U21" s="38">
        <v>119652</v>
      </c>
      <c r="V21" s="19"/>
      <c r="W21" s="36">
        <v>119652</v>
      </c>
      <c r="X21" s="21"/>
      <c r="Y21" s="37">
        <f>P21/W21*100</f>
        <v>20.476047203556984</v>
      </c>
    </row>
    <row r="22" spans="1:25" ht="39.75" customHeight="1" x14ac:dyDescent="0.25">
      <c r="A22" s="5"/>
      <c r="B22" s="18" t="s">
        <v>33</v>
      </c>
      <c r="C22" s="19">
        <v>200</v>
      </c>
      <c r="D22" s="19">
        <v>2556</v>
      </c>
      <c r="E22" s="40">
        <v>300</v>
      </c>
      <c r="F22" s="26">
        <v>250</v>
      </c>
      <c r="G22" s="40">
        <v>2556</v>
      </c>
      <c r="H22" s="26">
        <v>300</v>
      </c>
      <c r="I22" s="41">
        <v>2556</v>
      </c>
      <c r="J22" s="26">
        <v>1356</v>
      </c>
      <c r="K22" s="41">
        <v>2556</v>
      </c>
      <c r="L22" s="19">
        <v>1356</v>
      </c>
      <c r="M22" s="41">
        <v>2556</v>
      </c>
      <c r="N22" s="19">
        <v>1360</v>
      </c>
      <c r="O22" s="36">
        <v>2556</v>
      </c>
      <c r="P22" s="96">
        <v>1386.48</v>
      </c>
      <c r="Q22" s="41">
        <v>2556</v>
      </c>
      <c r="R22" s="19"/>
      <c r="S22" s="36">
        <v>2556</v>
      </c>
      <c r="T22" s="19"/>
      <c r="U22" s="41">
        <v>2556</v>
      </c>
      <c r="V22" s="19"/>
      <c r="W22" s="36">
        <v>2556</v>
      </c>
      <c r="X22" s="21"/>
      <c r="Y22" s="37">
        <f>P22/W22*100</f>
        <v>54.244131455399057</v>
      </c>
    </row>
    <row r="23" spans="1:25" ht="24.75" customHeight="1" x14ac:dyDescent="0.25">
      <c r="A23" s="3"/>
      <c r="B23" s="18" t="s">
        <v>34</v>
      </c>
      <c r="C23" s="36"/>
      <c r="D23" s="36"/>
      <c r="E23" s="26"/>
      <c r="F23" s="26"/>
      <c r="G23" s="26"/>
      <c r="H23" s="26"/>
      <c r="I23" s="26"/>
      <c r="J23" s="26"/>
      <c r="K23" s="26"/>
      <c r="L23" s="26"/>
      <c r="M23" s="26"/>
      <c r="N23" s="26"/>
      <c r="O23" s="26"/>
      <c r="P23" s="20"/>
      <c r="Q23" s="20"/>
      <c r="R23" s="20"/>
      <c r="S23" s="20"/>
      <c r="T23" s="20"/>
      <c r="U23" s="20"/>
      <c r="V23" s="20"/>
      <c r="W23" s="19"/>
      <c r="X23" s="21"/>
      <c r="Y23" s="37"/>
    </row>
    <row r="24" spans="1:25" ht="33.75" customHeight="1" x14ac:dyDescent="0.25">
      <c r="A24" s="3"/>
      <c r="B24" s="18" t="s">
        <v>35</v>
      </c>
      <c r="C24" s="19">
        <v>5</v>
      </c>
      <c r="D24" s="19">
        <v>50</v>
      </c>
      <c r="E24" s="36">
        <v>10</v>
      </c>
      <c r="F24" s="19">
        <v>8</v>
      </c>
      <c r="G24" s="36">
        <f>'[1]Incomes from value addition'!E38</f>
        <v>16</v>
      </c>
      <c r="H24" s="19">
        <v>12</v>
      </c>
      <c r="I24" s="19">
        <v>24</v>
      </c>
      <c r="J24" s="19">
        <v>18</v>
      </c>
      <c r="K24" s="19">
        <v>26</v>
      </c>
      <c r="L24" s="19">
        <v>19</v>
      </c>
      <c r="M24" s="19">
        <v>32</v>
      </c>
      <c r="N24" s="19">
        <v>20</v>
      </c>
      <c r="O24" s="19">
        <f>(Q24-M24)/2+M24</f>
        <v>37</v>
      </c>
      <c r="P24" s="19">
        <v>20.5</v>
      </c>
      <c r="Q24" s="19">
        <v>42</v>
      </c>
      <c r="R24" s="19"/>
      <c r="S24" s="19">
        <v>50</v>
      </c>
      <c r="T24" s="19"/>
      <c r="U24" s="19">
        <v>50</v>
      </c>
      <c r="V24" s="19"/>
      <c r="W24" s="19">
        <v>50</v>
      </c>
      <c r="X24" s="21"/>
      <c r="Y24" s="37">
        <f>P24/W24*100</f>
        <v>41</v>
      </c>
    </row>
    <row r="25" spans="1:25" ht="24.75" customHeight="1" x14ac:dyDescent="0.25">
      <c r="A25" s="3"/>
      <c r="B25" s="35" t="s">
        <v>36</v>
      </c>
      <c r="C25" s="26"/>
      <c r="D25" s="26"/>
      <c r="E25" s="26"/>
      <c r="F25" s="26"/>
      <c r="G25" s="26"/>
      <c r="H25" s="26"/>
      <c r="I25" s="26"/>
      <c r="J25" s="26"/>
      <c r="K25" s="19"/>
      <c r="L25" s="19"/>
      <c r="M25" s="19"/>
      <c r="N25" s="19"/>
      <c r="O25" s="19"/>
      <c r="P25" s="19"/>
      <c r="Q25" s="19"/>
      <c r="R25" s="19"/>
      <c r="S25" s="19"/>
      <c r="T25" s="19"/>
      <c r="U25" s="19"/>
      <c r="V25" s="19"/>
      <c r="W25" s="19"/>
      <c r="X25" s="21"/>
      <c r="Y25" s="37"/>
    </row>
    <row r="26" spans="1:25" ht="42.75" customHeight="1" x14ac:dyDescent="0.25">
      <c r="A26" s="3"/>
      <c r="B26" s="18" t="s">
        <v>37</v>
      </c>
      <c r="C26" s="42">
        <v>7.8E-2</v>
      </c>
      <c r="D26" s="42">
        <v>100</v>
      </c>
      <c r="E26" s="42">
        <v>20</v>
      </c>
      <c r="F26" s="42">
        <v>10</v>
      </c>
      <c r="G26" s="42">
        <v>50</v>
      </c>
      <c r="H26" s="43">
        <v>30</v>
      </c>
      <c r="I26" s="42">
        <v>70</v>
      </c>
      <c r="J26" s="42">
        <v>35</v>
      </c>
      <c r="K26" s="42">
        <v>80</v>
      </c>
      <c r="L26" s="42">
        <v>41</v>
      </c>
      <c r="M26" s="42">
        <v>90</v>
      </c>
      <c r="N26" s="42">
        <v>45</v>
      </c>
      <c r="O26" s="42">
        <v>95</v>
      </c>
      <c r="P26" s="42">
        <v>46</v>
      </c>
      <c r="Q26" s="42">
        <v>100</v>
      </c>
      <c r="R26" s="42"/>
      <c r="S26" s="42">
        <v>100</v>
      </c>
      <c r="T26" s="42"/>
      <c r="U26" s="42">
        <v>100</v>
      </c>
      <c r="V26" s="42"/>
      <c r="W26" s="42">
        <v>100</v>
      </c>
      <c r="X26" s="44"/>
      <c r="Y26" s="45">
        <v>46</v>
      </c>
    </row>
    <row r="27" spans="1:25" ht="38.25" customHeight="1" x14ac:dyDescent="0.25">
      <c r="A27" s="3"/>
      <c r="B27" s="46" t="s">
        <v>38</v>
      </c>
      <c r="C27" s="42">
        <v>200</v>
      </c>
      <c r="D27" s="42">
        <v>2556</v>
      </c>
      <c r="E27" s="42">
        <f>2556*0.2</f>
        <v>511.20000000000005</v>
      </c>
      <c r="F27" s="42">
        <v>220</v>
      </c>
      <c r="G27" s="42">
        <f>0.5*2556</f>
        <v>1278</v>
      </c>
      <c r="H27" s="43">
        <v>1546</v>
      </c>
      <c r="I27" s="42">
        <f>2556*0.7</f>
        <v>1789.1999999999998</v>
      </c>
      <c r="J27" s="42">
        <v>1586</v>
      </c>
      <c r="K27" s="42">
        <f>0.8*2556</f>
        <v>2044.8000000000002</v>
      </c>
      <c r="L27" s="47">
        <v>1600</v>
      </c>
      <c r="M27" s="43">
        <f>0.9*2556</f>
        <v>2300.4</v>
      </c>
      <c r="N27" s="42">
        <v>1640</v>
      </c>
      <c r="O27" s="42">
        <f>0.95*2556</f>
        <v>2428.1999999999998</v>
      </c>
      <c r="P27" s="42">
        <v>1660</v>
      </c>
      <c r="Q27" s="42">
        <v>2556</v>
      </c>
      <c r="R27" s="42"/>
      <c r="S27" s="42">
        <v>2556</v>
      </c>
      <c r="T27" s="42"/>
      <c r="U27" s="42">
        <v>2556</v>
      </c>
      <c r="V27" s="42"/>
      <c r="W27" s="42">
        <v>2556</v>
      </c>
      <c r="X27" s="44"/>
      <c r="Y27" s="45">
        <f>P27/W27*100</f>
        <v>64.945226917057909</v>
      </c>
    </row>
    <row r="28" spans="1:25" ht="25.5" customHeight="1" x14ac:dyDescent="0.25">
      <c r="A28" s="3"/>
      <c r="B28" s="18" t="s">
        <v>39</v>
      </c>
      <c r="C28" s="19"/>
      <c r="D28" s="19"/>
      <c r="E28" s="19"/>
      <c r="F28" s="19"/>
      <c r="G28" s="19"/>
      <c r="H28" s="19"/>
      <c r="I28" s="19"/>
      <c r="J28" s="19"/>
      <c r="K28" s="19"/>
      <c r="L28" s="19"/>
      <c r="M28" s="19"/>
      <c r="N28" s="19"/>
      <c r="O28" s="19"/>
      <c r="P28" s="19"/>
      <c r="Q28" s="19"/>
      <c r="R28" s="19"/>
      <c r="S28" s="19"/>
      <c r="T28" s="19"/>
      <c r="U28" s="19"/>
      <c r="V28" s="19"/>
      <c r="W28" s="19"/>
      <c r="X28" s="21"/>
      <c r="Y28" s="37"/>
    </row>
    <row r="29" spans="1:25" ht="39.75" customHeight="1" x14ac:dyDescent="0.25">
      <c r="A29" s="3"/>
      <c r="B29" s="18" t="s">
        <v>40</v>
      </c>
      <c r="C29" s="42">
        <v>0</v>
      </c>
      <c r="D29" s="42">
        <v>100</v>
      </c>
      <c r="E29" s="42">
        <v>10</v>
      </c>
      <c r="F29" s="48">
        <v>0.05</v>
      </c>
      <c r="G29" s="48">
        <v>0.2</v>
      </c>
      <c r="H29" s="48">
        <v>0.1</v>
      </c>
      <c r="I29" s="48">
        <v>0.3</v>
      </c>
      <c r="J29" s="48">
        <v>0.2</v>
      </c>
      <c r="K29" s="48">
        <v>0.4</v>
      </c>
      <c r="L29" s="48">
        <v>0.28999999999999998</v>
      </c>
      <c r="M29" s="49">
        <v>40</v>
      </c>
      <c r="N29" s="42">
        <v>33</v>
      </c>
      <c r="O29" s="42">
        <v>80</v>
      </c>
      <c r="P29" s="42">
        <v>33</v>
      </c>
      <c r="Q29" s="42">
        <v>80</v>
      </c>
      <c r="R29" s="42"/>
      <c r="S29" s="42">
        <v>100</v>
      </c>
      <c r="T29" s="42"/>
      <c r="U29" s="42">
        <v>100</v>
      </c>
      <c r="V29" s="42"/>
      <c r="W29" s="42">
        <v>100</v>
      </c>
      <c r="X29" s="44"/>
      <c r="Y29" s="45">
        <v>33</v>
      </c>
    </row>
    <row r="30" spans="1:25" ht="39.75" customHeight="1" x14ac:dyDescent="0.25">
      <c r="A30" s="3"/>
      <c r="B30" s="18" t="s">
        <v>41</v>
      </c>
      <c r="C30" s="42">
        <v>0</v>
      </c>
      <c r="D30" s="42">
        <v>300</v>
      </c>
      <c r="E30" s="42">
        <v>30</v>
      </c>
      <c r="F30" s="42">
        <v>15</v>
      </c>
      <c r="G30" s="42">
        <v>60</v>
      </c>
      <c r="H30" s="42">
        <v>30</v>
      </c>
      <c r="I30" s="42">
        <v>90</v>
      </c>
      <c r="J30" s="42">
        <v>90</v>
      </c>
      <c r="K30" s="42">
        <v>120</v>
      </c>
      <c r="L30" s="42">
        <v>95</v>
      </c>
      <c r="M30" s="42">
        <v>120</v>
      </c>
      <c r="N30" s="42">
        <v>100</v>
      </c>
      <c r="O30" s="42">
        <v>200</v>
      </c>
      <c r="P30" s="42">
        <v>100</v>
      </c>
      <c r="Q30" s="42">
        <v>200</v>
      </c>
      <c r="R30" s="42"/>
      <c r="S30" s="42">
        <v>300</v>
      </c>
      <c r="T30" s="42"/>
      <c r="U30" s="42">
        <v>300</v>
      </c>
      <c r="V30" s="42"/>
      <c r="W30" s="42">
        <v>300</v>
      </c>
      <c r="X30" s="44"/>
      <c r="Y30" s="45">
        <f>P30/W30*100</f>
        <v>33.333333333333329</v>
      </c>
    </row>
    <row r="31" spans="1:25" ht="47.25" customHeight="1" x14ac:dyDescent="0.25">
      <c r="A31" s="3"/>
      <c r="B31" s="18" t="s">
        <v>42</v>
      </c>
      <c r="C31" s="50">
        <v>70000</v>
      </c>
      <c r="D31" s="51">
        <v>250000</v>
      </c>
      <c r="E31" s="50">
        <v>60000</v>
      </c>
      <c r="F31" s="50">
        <v>50000</v>
      </c>
      <c r="G31" s="50">
        <v>100000</v>
      </c>
      <c r="H31" s="50">
        <v>75000</v>
      </c>
      <c r="I31" s="50">
        <v>175000</v>
      </c>
      <c r="J31" s="50">
        <v>100000</v>
      </c>
      <c r="K31" s="50">
        <v>200000</v>
      </c>
      <c r="L31" s="50">
        <v>125000</v>
      </c>
      <c r="M31" s="50">
        <v>150000</v>
      </c>
      <c r="N31" s="50">
        <v>125000</v>
      </c>
      <c r="O31" s="50">
        <v>250000</v>
      </c>
      <c r="P31" s="50">
        <v>125000</v>
      </c>
      <c r="Q31" s="50">
        <v>250000</v>
      </c>
      <c r="R31" s="42"/>
      <c r="S31" s="50">
        <v>250000</v>
      </c>
      <c r="T31" s="42"/>
      <c r="U31" s="50">
        <v>250000</v>
      </c>
      <c r="V31" s="42"/>
      <c r="W31" s="50">
        <v>250000</v>
      </c>
      <c r="X31" s="44"/>
      <c r="Y31" s="45">
        <f>P31/W31*100</f>
        <v>50</v>
      </c>
    </row>
    <row r="32" spans="1:25" ht="34.5" customHeight="1" x14ac:dyDescent="0.25">
      <c r="A32" s="3"/>
      <c r="B32" s="18" t="s">
        <v>43</v>
      </c>
      <c r="C32" s="42">
        <v>0</v>
      </c>
      <c r="D32" s="51">
        <v>15000</v>
      </c>
      <c r="E32" s="51">
        <v>1000</v>
      </c>
      <c r="F32" s="42">
        <v>0</v>
      </c>
      <c r="G32" s="51">
        <v>3000</v>
      </c>
      <c r="H32" s="42">
        <v>500</v>
      </c>
      <c r="I32" s="51">
        <v>4000</v>
      </c>
      <c r="J32" s="50">
        <v>1235</v>
      </c>
      <c r="K32" s="50">
        <v>6000</v>
      </c>
      <c r="L32" s="42">
        <v>1500</v>
      </c>
      <c r="M32" s="50">
        <v>8000</v>
      </c>
      <c r="N32" s="42">
        <v>1550</v>
      </c>
      <c r="O32" s="50">
        <v>10000</v>
      </c>
      <c r="P32" s="42">
        <v>1850</v>
      </c>
      <c r="Q32" s="50">
        <v>10000</v>
      </c>
      <c r="R32" s="42"/>
      <c r="S32" s="50">
        <v>15000</v>
      </c>
      <c r="T32" s="42"/>
      <c r="U32" s="50">
        <v>15000</v>
      </c>
      <c r="V32" s="42"/>
      <c r="W32" s="50">
        <v>15000</v>
      </c>
      <c r="X32" s="44"/>
      <c r="Y32" s="45">
        <f>P32/W32*100</f>
        <v>12.333333333333334</v>
      </c>
    </row>
    <row r="33" spans="1:25" ht="26.25" customHeight="1" x14ac:dyDescent="0.25">
      <c r="A33" s="3"/>
      <c r="B33" s="18" t="s">
        <v>44</v>
      </c>
      <c r="C33" s="42">
        <v>0</v>
      </c>
      <c r="D33" s="42">
        <v>60</v>
      </c>
      <c r="E33" s="42">
        <v>0</v>
      </c>
      <c r="F33" s="42">
        <v>0</v>
      </c>
      <c r="G33" s="42">
        <v>20</v>
      </c>
      <c r="H33" s="42">
        <v>0</v>
      </c>
      <c r="I33" s="42">
        <v>30</v>
      </c>
      <c r="J33" s="42">
        <v>0</v>
      </c>
      <c r="K33" s="42">
        <v>40</v>
      </c>
      <c r="L33" s="42">
        <v>18</v>
      </c>
      <c r="M33" s="42">
        <v>40</v>
      </c>
      <c r="N33" s="42">
        <v>19</v>
      </c>
      <c r="O33" s="42">
        <v>50</v>
      </c>
      <c r="P33" s="42">
        <v>19</v>
      </c>
      <c r="Q33" s="42">
        <v>50</v>
      </c>
      <c r="R33" s="42"/>
      <c r="S33" s="42">
        <v>60</v>
      </c>
      <c r="T33" s="42"/>
      <c r="U33" s="42">
        <v>60</v>
      </c>
      <c r="V33" s="42"/>
      <c r="W33" s="42">
        <v>60</v>
      </c>
      <c r="X33" s="44"/>
      <c r="Y33" s="45">
        <f>N33/W33*100</f>
        <v>31.666666666666664</v>
      </c>
    </row>
    <row r="34" spans="1:25" ht="30" customHeight="1" x14ac:dyDescent="0.25">
      <c r="A34" s="3"/>
      <c r="B34" s="52" t="s">
        <v>45</v>
      </c>
      <c r="C34" s="19"/>
      <c r="D34" s="19"/>
      <c r="E34" s="19"/>
      <c r="F34" s="19"/>
      <c r="G34" s="19"/>
      <c r="H34" s="19"/>
      <c r="I34" s="19"/>
      <c r="J34" s="19"/>
      <c r="K34" s="28"/>
      <c r="L34" s="28"/>
      <c r="M34" s="28"/>
      <c r="N34" s="28"/>
      <c r="O34" s="28"/>
      <c r="P34" s="28"/>
      <c r="Q34" s="28"/>
      <c r="R34" s="28"/>
      <c r="S34" s="28"/>
      <c r="T34" s="28"/>
      <c r="U34" s="28"/>
      <c r="V34" s="28"/>
      <c r="W34" s="28"/>
      <c r="X34" s="53"/>
      <c r="Y34" s="54"/>
    </row>
    <row r="35" spans="1:25" ht="23.25" customHeight="1" x14ac:dyDescent="0.25">
      <c r="A35" s="55"/>
      <c r="B35" s="56" t="s">
        <v>46</v>
      </c>
      <c r="C35" s="57">
        <v>0</v>
      </c>
      <c r="D35" s="57">
        <v>1026</v>
      </c>
      <c r="E35" s="57">
        <v>0</v>
      </c>
      <c r="F35" s="42">
        <v>0</v>
      </c>
      <c r="G35" s="42">
        <v>0</v>
      </c>
      <c r="H35" s="42">
        <v>0</v>
      </c>
      <c r="I35" s="42">
        <v>96</v>
      </c>
      <c r="J35" s="42">
        <v>80</v>
      </c>
      <c r="K35" s="42">
        <f>(M35-I35)/2+I35</f>
        <v>251</v>
      </c>
      <c r="L35" s="42">
        <v>200</v>
      </c>
      <c r="M35" s="42">
        <v>406</v>
      </c>
      <c r="N35" s="42">
        <v>2083</v>
      </c>
      <c r="O35" s="42">
        <f>(Q35-M35)/2+M35</f>
        <v>561</v>
      </c>
      <c r="P35" s="42">
        <v>2093</v>
      </c>
      <c r="Q35" s="42">
        <v>716</v>
      </c>
      <c r="R35" s="42"/>
      <c r="S35" s="42">
        <f t="shared" ref="S35:S41" si="0">(U35-Q35)/2+Q35</f>
        <v>871</v>
      </c>
      <c r="T35" s="42"/>
      <c r="U35" s="42">
        <v>1026</v>
      </c>
      <c r="V35" s="42"/>
      <c r="W35" s="42">
        <v>1026</v>
      </c>
      <c r="X35" s="44"/>
      <c r="Y35" s="45">
        <f>P35/W35*100</f>
        <v>203.99610136452239</v>
      </c>
    </row>
    <row r="36" spans="1:25" ht="27" customHeight="1" x14ac:dyDescent="0.25">
      <c r="A36" s="3"/>
      <c r="B36" s="58" t="s">
        <v>47</v>
      </c>
      <c r="C36" s="26">
        <v>0</v>
      </c>
      <c r="D36" s="26">
        <v>18510</v>
      </c>
      <c r="E36" s="26">
        <v>0</v>
      </c>
      <c r="F36" s="26">
        <v>0</v>
      </c>
      <c r="G36" s="26">
        <v>0</v>
      </c>
      <c r="H36" s="26">
        <v>0</v>
      </c>
      <c r="I36" s="26">
        <v>4800</v>
      </c>
      <c r="J36" s="26">
        <v>0</v>
      </c>
      <c r="K36" s="26">
        <f>(M36-I36)/2+I36</f>
        <v>5965</v>
      </c>
      <c r="L36" s="59">
        <v>4000</v>
      </c>
      <c r="M36" s="26">
        <v>7130</v>
      </c>
      <c r="N36" s="26">
        <v>6000</v>
      </c>
      <c r="O36" s="26">
        <f>(Q36-M36)/2+M36</f>
        <v>9975</v>
      </c>
      <c r="P36" s="26">
        <v>7085</v>
      </c>
      <c r="Q36" s="26">
        <v>12820</v>
      </c>
      <c r="R36" s="26"/>
      <c r="S36" s="26">
        <f t="shared" si="0"/>
        <v>15665</v>
      </c>
      <c r="T36" s="26"/>
      <c r="U36" s="26">
        <v>18510</v>
      </c>
      <c r="V36" s="26"/>
      <c r="W36" s="26">
        <v>18510</v>
      </c>
      <c r="X36" s="60"/>
      <c r="Y36" s="61">
        <f>P36/W36*100</f>
        <v>38.27660723933009</v>
      </c>
    </row>
    <row r="37" spans="1:25" x14ac:dyDescent="0.25">
      <c r="A37" s="3"/>
      <c r="B37" s="62" t="s">
        <v>48</v>
      </c>
      <c r="C37" s="19">
        <v>0</v>
      </c>
      <c r="D37" s="19">
        <v>7774.2000000000007</v>
      </c>
      <c r="E37" s="19">
        <v>0</v>
      </c>
      <c r="F37" s="26"/>
      <c r="G37" s="19">
        <v>0</v>
      </c>
      <c r="H37" s="26"/>
      <c r="I37" s="19">
        <v>2016</v>
      </c>
      <c r="J37" s="26"/>
      <c r="K37" s="26">
        <f>(M37-I37)/2+I37</f>
        <v>2505.3000000000002</v>
      </c>
      <c r="L37" s="26"/>
      <c r="M37" s="19">
        <v>2994.6000000000004</v>
      </c>
      <c r="N37" s="26"/>
      <c r="O37" s="26">
        <f>(Q37-M37)/2+M37</f>
        <v>4189.5</v>
      </c>
      <c r="P37" s="26">
        <v>4274</v>
      </c>
      <c r="Q37" s="19">
        <v>5384.4000000000005</v>
      </c>
      <c r="R37" s="26"/>
      <c r="S37" s="26">
        <f t="shared" si="0"/>
        <v>6579.3000000000011</v>
      </c>
      <c r="T37" s="26"/>
      <c r="U37" s="19">
        <v>7774.2000000000007</v>
      </c>
      <c r="V37" s="26"/>
      <c r="W37" s="26"/>
      <c r="X37" s="60"/>
      <c r="Y37" s="61"/>
    </row>
    <row r="38" spans="1:25" x14ac:dyDescent="0.25">
      <c r="A38" s="3"/>
      <c r="B38" s="62" t="s">
        <v>49</v>
      </c>
      <c r="C38" s="19">
        <v>0</v>
      </c>
      <c r="D38" s="19">
        <v>10735.8</v>
      </c>
      <c r="E38" s="19">
        <v>0</v>
      </c>
      <c r="F38" s="26"/>
      <c r="G38" s="19">
        <v>0</v>
      </c>
      <c r="H38" s="26"/>
      <c r="I38" s="19">
        <v>2784</v>
      </c>
      <c r="J38" s="26"/>
      <c r="K38" s="26">
        <f>(M38-I38)/2+I38</f>
        <v>3459.7</v>
      </c>
      <c r="L38" s="26"/>
      <c r="M38" s="19">
        <v>4135.3999999999996</v>
      </c>
      <c r="N38" s="26"/>
      <c r="O38" s="26">
        <f>(Q38-M38)/2+M38</f>
        <v>5785.5</v>
      </c>
      <c r="P38" s="26">
        <v>2811</v>
      </c>
      <c r="Q38" s="19">
        <v>7435.5999999999995</v>
      </c>
      <c r="R38" s="26"/>
      <c r="S38" s="26">
        <f t="shared" si="0"/>
        <v>9085.6999999999989</v>
      </c>
      <c r="T38" s="26"/>
      <c r="U38" s="19">
        <v>10735.8</v>
      </c>
      <c r="V38" s="26"/>
      <c r="W38" s="26"/>
      <c r="X38" s="60"/>
      <c r="Y38" s="61"/>
    </row>
    <row r="39" spans="1:25" ht="38.25" customHeight="1" x14ac:dyDescent="0.25">
      <c r="A39" s="3"/>
      <c r="B39" s="18" t="s">
        <v>50</v>
      </c>
      <c r="C39" s="36">
        <v>6000</v>
      </c>
      <c r="D39" s="36">
        <f>20/100*598260</f>
        <v>119652</v>
      </c>
      <c r="E39" s="38">
        <v>10000</v>
      </c>
      <c r="F39" s="36">
        <v>7000</v>
      </c>
      <c r="G39" s="38">
        <v>20000</v>
      </c>
      <c r="H39" s="36">
        <v>8000</v>
      </c>
      <c r="I39" s="38">
        <v>30000</v>
      </c>
      <c r="J39" s="36">
        <v>10000</v>
      </c>
      <c r="K39" s="39">
        <v>60000</v>
      </c>
      <c r="L39" s="36">
        <v>15000</v>
      </c>
      <c r="M39" s="38">
        <v>60000</v>
      </c>
      <c r="N39" s="36">
        <v>20000</v>
      </c>
      <c r="O39" s="39">
        <v>90000</v>
      </c>
      <c r="P39" s="97">
        <v>23500</v>
      </c>
      <c r="Q39" s="38">
        <v>90000</v>
      </c>
      <c r="R39" s="19"/>
      <c r="S39" s="39">
        <v>119652</v>
      </c>
      <c r="T39" s="19"/>
      <c r="U39" s="38">
        <v>119652</v>
      </c>
      <c r="V39" s="19"/>
      <c r="W39" s="36">
        <v>119652</v>
      </c>
      <c r="X39" s="21"/>
      <c r="Y39" s="37">
        <f>P39/W39*100</f>
        <v>19.64029017484037</v>
      </c>
    </row>
    <row r="40" spans="1:25" x14ac:dyDescent="0.25">
      <c r="A40" s="3"/>
      <c r="B40" s="58" t="s">
        <v>51</v>
      </c>
      <c r="C40" s="19"/>
      <c r="D40" s="19"/>
      <c r="E40" s="19"/>
      <c r="F40" s="19"/>
      <c r="G40" s="19"/>
      <c r="H40" s="19"/>
      <c r="I40" s="19"/>
      <c r="J40" s="19"/>
      <c r="K40" s="19"/>
      <c r="L40" s="19"/>
      <c r="M40" s="26"/>
      <c r="N40" s="26"/>
      <c r="O40" s="26"/>
      <c r="P40" s="26"/>
      <c r="Q40" s="26"/>
      <c r="R40" s="26"/>
      <c r="S40" s="26"/>
      <c r="T40" s="26"/>
      <c r="U40" s="26"/>
      <c r="V40" s="26"/>
      <c r="W40" s="26"/>
      <c r="X40" s="60"/>
      <c r="Y40" s="61"/>
    </row>
    <row r="41" spans="1:25" ht="23.25" customHeight="1" x14ac:dyDescent="0.25">
      <c r="A41" s="3"/>
      <c r="B41" s="58" t="s">
        <v>52</v>
      </c>
      <c r="C41" s="19">
        <v>50</v>
      </c>
      <c r="D41" s="19">
        <v>300</v>
      </c>
      <c r="E41" s="19">
        <f>D41/6</f>
        <v>50</v>
      </c>
      <c r="F41" s="19"/>
      <c r="G41" s="19">
        <v>100</v>
      </c>
      <c r="H41" s="19">
        <v>60</v>
      </c>
      <c r="I41" s="19">
        <v>150</v>
      </c>
      <c r="J41" s="19">
        <v>120</v>
      </c>
      <c r="K41" s="19">
        <f>(M41-I41)/2+I41</f>
        <v>175</v>
      </c>
      <c r="L41" s="19">
        <v>150</v>
      </c>
      <c r="M41" s="26">
        <v>200</v>
      </c>
      <c r="N41" s="26">
        <v>170</v>
      </c>
      <c r="O41" s="26">
        <v>225</v>
      </c>
      <c r="P41" s="26">
        <v>175</v>
      </c>
      <c r="Q41" s="26">
        <v>250</v>
      </c>
      <c r="R41" s="26"/>
      <c r="S41" s="26">
        <f t="shared" si="0"/>
        <v>275</v>
      </c>
      <c r="T41" s="26"/>
      <c r="U41" s="26">
        <v>300</v>
      </c>
      <c r="V41" s="26"/>
      <c r="W41" s="26">
        <v>300</v>
      </c>
      <c r="X41" s="60"/>
      <c r="Y41" s="61">
        <f>P41/W41*100</f>
        <v>58.333333333333336</v>
      </c>
    </row>
    <row r="42" spans="1:25" ht="41.25" customHeight="1" x14ac:dyDescent="0.25">
      <c r="A42" s="3"/>
      <c r="B42" s="58" t="s">
        <v>53</v>
      </c>
      <c r="C42" s="26">
        <v>0</v>
      </c>
      <c r="D42" s="26">
        <v>16</v>
      </c>
      <c r="E42" s="26">
        <v>0</v>
      </c>
      <c r="F42" s="26">
        <v>0</v>
      </c>
      <c r="G42" s="26">
        <v>0</v>
      </c>
      <c r="H42" s="26">
        <v>0</v>
      </c>
      <c r="I42" s="26">
        <v>6</v>
      </c>
      <c r="J42" s="26">
        <v>5</v>
      </c>
      <c r="K42" s="26">
        <v>8</v>
      </c>
      <c r="L42" s="26">
        <v>6</v>
      </c>
      <c r="M42" s="26">
        <v>8</v>
      </c>
      <c r="N42" s="26">
        <v>6</v>
      </c>
      <c r="O42" s="26">
        <v>12</v>
      </c>
      <c r="P42" s="26">
        <v>6</v>
      </c>
      <c r="Q42" s="26">
        <v>12</v>
      </c>
      <c r="R42" s="26"/>
      <c r="S42" s="26">
        <v>16</v>
      </c>
      <c r="T42" s="26"/>
      <c r="U42" s="26">
        <v>16</v>
      </c>
      <c r="V42" s="26"/>
      <c r="W42" s="26">
        <v>16</v>
      </c>
      <c r="X42" s="60"/>
      <c r="Y42" s="63">
        <f>P42/W42*100</f>
        <v>37.5</v>
      </c>
    </row>
    <row r="43" spans="1:25" ht="30.75" customHeight="1" x14ac:dyDescent="0.25">
      <c r="A43" s="3"/>
      <c r="B43" s="58" t="s">
        <v>54</v>
      </c>
      <c r="C43" s="49"/>
      <c r="D43" s="49"/>
      <c r="E43" s="49"/>
      <c r="F43" s="26"/>
      <c r="G43" s="49"/>
      <c r="H43" s="49"/>
      <c r="I43" s="49"/>
      <c r="J43" s="26"/>
      <c r="K43" s="49"/>
      <c r="L43" s="26"/>
      <c r="M43" s="49"/>
      <c r="N43" s="26"/>
      <c r="O43" s="49"/>
      <c r="P43" s="26"/>
      <c r="Q43" s="49"/>
      <c r="R43" s="26"/>
      <c r="S43" s="49"/>
      <c r="T43" s="26"/>
      <c r="U43" s="49"/>
      <c r="V43" s="26"/>
      <c r="W43" s="26"/>
      <c r="X43" s="60"/>
      <c r="Y43" s="61"/>
    </row>
    <row r="44" spans="1:25" ht="38.25" customHeight="1" x14ac:dyDescent="0.25">
      <c r="A44" s="3"/>
      <c r="B44" s="64" t="s">
        <v>55</v>
      </c>
      <c r="C44" s="49">
        <v>6188.6</v>
      </c>
      <c r="D44" s="49">
        <v>38476</v>
      </c>
      <c r="E44" s="49">
        <v>6348</v>
      </c>
      <c r="F44" s="26">
        <v>6348</v>
      </c>
      <c r="G44" s="59">
        <v>12177</v>
      </c>
      <c r="H44" s="65">
        <v>8000</v>
      </c>
      <c r="I44" s="49">
        <v>18396</v>
      </c>
      <c r="J44" s="65">
        <v>10000</v>
      </c>
      <c r="K44" s="49">
        <v>26683</v>
      </c>
      <c r="L44" s="20">
        <v>13000</v>
      </c>
      <c r="M44" s="49">
        <v>26683</v>
      </c>
      <c r="N44" s="26">
        <v>15000</v>
      </c>
      <c r="O44" s="49">
        <v>34719</v>
      </c>
      <c r="P44" s="26">
        <v>16150</v>
      </c>
      <c r="Q44" s="49">
        <v>34719</v>
      </c>
      <c r="R44" s="26"/>
      <c r="S44" s="49">
        <v>38476</v>
      </c>
      <c r="T44" s="26"/>
      <c r="U44" s="49">
        <v>38476</v>
      </c>
      <c r="V44" s="26"/>
      <c r="W44" s="26">
        <v>38476</v>
      </c>
      <c r="X44" s="60"/>
      <c r="Y44" s="61">
        <f>P44/W44*100</f>
        <v>41.974217694147001</v>
      </c>
    </row>
    <row r="45" spans="1:25" ht="52.5" customHeight="1" x14ac:dyDescent="0.25">
      <c r="A45" s="3"/>
      <c r="B45" s="64" t="s">
        <v>56</v>
      </c>
      <c r="C45" s="49">
        <v>120556</v>
      </c>
      <c r="D45" s="49">
        <v>209595</v>
      </c>
      <c r="E45" s="49">
        <v>34868</v>
      </c>
      <c r="F45" s="26">
        <v>20000</v>
      </c>
      <c r="G45" s="49">
        <v>69217</v>
      </c>
      <c r="H45" s="49">
        <v>30000</v>
      </c>
      <c r="I45" s="49">
        <v>103955</v>
      </c>
      <c r="J45" s="66">
        <v>50000</v>
      </c>
      <c r="K45" s="20">
        <v>140762</v>
      </c>
      <c r="L45" s="59">
        <v>70000</v>
      </c>
      <c r="M45" s="49">
        <v>140762</v>
      </c>
      <c r="N45" s="59">
        <v>80000</v>
      </c>
      <c r="O45" s="49">
        <v>177318</v>
      </c>
      <c r="P45" s="59">
        <v>84500</v>
      </c>
      <c r="Q45" s="49">
        <v>177318</v>
      </c>
      <c r="R45" s="26"/>
      <c r="S45" s="49">
        <v>209595</v>
      </c>
      <c r="T45" s="26"/>
      <c r="U45" s="49">
        <v>209595</v>
      </c>
      <c r="V45" s="26"/>
      <c r="W45" s="59">
        <v>209595</v>
      </c>
      <c r="X45" s="60"/>
      <c r="Y45" s="61">
        <f>P45/W45*100</f>
        <v>40.315847229180086</v>
      </c>
    </row>
    <row r="46" spans="1:25" ht="26.25" customHeight="1" x14ac:dyDescent="0.25">
      <c r="A46" s="3"/>
      <c r="B46" s="58" t="s">
        <v>57</v>
      </c>
      <c r="C46" s="26">
        <v>0</v>
      </c>
      <c r="D46" s="26">
        <v>22</v>
      </c>
      <c r="E46" s="26">
        <v>0</v>
      </c>
      <c r="F46" s="59">
        <v>0</v>
      </c>
      <c r="G46" s="26">
        <v>0</v>
      </c>
      <c r="H46" s="59">
        <v>0</v>
      </c>
      <c r="I46" s="26">
        <v>15</v>
      </c>
      <c r="J46" s="59">
        <v>10</v>
      </c>
      <c r="K46" s="26">
        <v>12</v>
      </c>
      <c r="L46" s="26">
        <v>11</v>
      </c>
      <c r="M46" s="26">
        <v>12</v>
      </c>
      <c r="N46" s="59">
        <v>11</v>
      </c>
      <c r="O46" s="26">
        <v>20</v>
      </c>
      <c r="P46" s="26">
        <v>11</v>
      </c>
      <c r="Q46" s="26">
        <v>20</v>
      </c>
      <c r="R46" s="26"/>
      <c r="S46" s="26">
        <v>22</v>
      </c>
      <c r="T46" s="59"/>
      <c r="U46" s="26">
        <v>22</v>
      </c>
      <c r="V46" s="59"/>
      <c r="W46" s="26">
        <v>22</v>
      </c>
      <c r="X46" s="60"/>
      <c r="Y46" s="61">
        <f>P46/W46*100</f>
        <v>50</v>
      </c>
    </row>
    <row r="47" spans="1:25" ht="33.75" customHeight="1" x14ac:dyDescent="0.25">
      <c r="A47" s="55"/>
      <c r="B47" s="56" t="s">
        <v>58</v>
      </c>
      <c r="C47" s="42">
        <v>0</v>
      </c>
      <c r="D47" s="50">
        <v>96</v>
      </c>
      <c r="E47" s="42">
        <v>0</v>
      </c>
      <c r="F47" s="42">
        <v>0</v>
      </c>
      <c r="G47" s="42">
        <v>8</v>
      </c>
      <c r="H47" s="42">
        <v>0</v>
      </c>
      <c r="I47" s="42">
        <v>9</v>
      </c>
      <c r="J47" s="42">
        <v>6</v>
      </c>
      <c r="K47" s="42">
        <v>12</v>
      </c>
      <c r="L47" s="42">
        <v>7</v>
      </c>
      <c r="M47" s="42">
        <v>20</v>
      </c>
      <c r="N47" s="42">
        <v>9</v>
      </c>
      <c r="O47" s="42">
        <v>40</v>
      </c>
      <c r="P47" s="42">
        <v>11</v>
      </c>
      <c r="Q47" s="42">
        <v>80</v>
      </c>
      <c r="R47" s="42"/>
      <c r="S47" s="42">
        <v>96</v>
      </c>
      <c r="T47" s="42">
        <v>0</v>
      </c>
      <c r="U47" s="42">
        <v>96</v>
      </c>
      <c r="V47" s="42">
        <v>0</v>
      </c>
      <c r="W47" s="42">
        <v>96</v>
      </c>
      <c r="X47" s="44"/>
      <c r="Y47" s="67">
        <f>P47/W47*100</f>
        <v>11.458333333333332</v>
      </c>
    </row>
    <row r="48" spans="1:25" ht="32.25" customHeight="1" x14ac:dyDescent="0.25">
      <c r="A48" s="3"/>
      <c r="B48" s="18" t="s">
        <v>66</v>
      </c>
      <c r="C48" s="26"/>
      <c r="D48" s="20"/>
      <c r="E48" s="20"/>
      <c r="F48" s="20"/>
      <c r="G48" s="20"/>
      <c r="H48" s="20"/>
      <c r="I48" s="20"/>
      <c r="J48" s="26"/>
      <c r="K48" s="26"/>
      <c r="L48" s="26"/>
      <c r="M48" s="26"/>
      <c r="N48" s="26"/>
      <c r="O48" s="26"/>
      <c r="P48" s="26"/>
      <c r="Q48" s="26"/>
      <c r="R48" s="26"/>
      <c r="S48" s="26"/>
      <c r="T48" s="26"/>
      <c r="U48" s="26"/>
      <c r="V48" s="26"/>
      <c r="W48" s="26"/>
      <c r="X48" s="60"/>
      <c r="Y48" s="61"/>
    </row>
    <row r="49" spans="1:25" ht="49.5" customHeight="1" x14ac:dyDescent="0.25">
      <c r="A49" s="102" t="s">
        <v>59</v>
      </c>
      <c r="B49" s="68" t="s">
        <v>60</v>
      </c>
      <c r="C49" s="26">
        <v>0</v>
      </c>
      <c r="D49" s="26">
        <v>32392</v>
      </c>
      <c r="E49" s="26">
        <v>1000</v>
      </c>
      <c r="F49" s="26">
        <v>500</v>
      </c>
      <c r="G49" s="26">
        <v>4000</v>
      </c>
      <c r="H49" s="26">
        <v>10152</v>
      </c>
      <c r="I49" s="26">
        <v>6500</v>
      </c>
      <c r="J49" s="26">
        <v>10982</v>
      </c>
      <c r="K49" s="26">
        <f t="shared" ref="K49:K55" si="1">(M49-I49)/2+I49</f>
        <v>11925</v>
      </c>
      <c r="L49" s="26">
        <v>2000</v>
      </c>
      <c r="M49" s="26">
        <v>17350</v>
      </c>
      <c r="N49" s="26">
        <v>3000</v>
      </c>
      <c r="O49" s="26">
        <f t="shared" ref="O49:O51" si="2">(Q49-M49)/2+M49</f>
        <v>22675</v>
      </c>
      <c r="P49" s="26">
        <v>5000</v>
      </c>
      <c r="Q49" s="26">
        <v>28000</v>
      </c>
      <c r="R49" s="26"/>
      <c r="S49" s="26">
        <f t="shared" ref="S49:S51" si="3">(U49-Q49)/2+Q49</f>
        <v>30196</v>
      </c>
      <c r="T49" s="26"/>
      <c r="U49" s="26">
        <v>32392</v>
      </c>
      <c r="V49" s="26"/>
      <c r="W49" s="26">
        <v>32392</v>
      </c>
      <c r="X49" s="60"/>
      <c r="Y49" s="61">
        <f>P49/W49*100</f>
        <v>15.435910101259569</v>
      </c>
    </row>
    <row r="50" spans="1:25" x14ac:dyDescent="0.25">
      <c r="A50" s="103"/>
      <c r="B50" s="69" t="s">
        <v>48</v>
      </c>
      <c r="C50" s="26">
        <v>0</v>
      </c>
      <c r="D50" s="26">
        <v>13604.64</v>
      </c>
      <c r="E50" s="26">
        <v>420</v>
      </c>
      <c r="F50" s="26">
        <v>2771</v>
      </c>
      <c r="G50" s="26">
        <v>1680</v>
      </c>
      <c r="H50" s="26">
        <v>6654</v>
      </c>
      <c r="I50" s="26">
        <v>2730.0000000000005</v>
      </c>
      <c r="J50" s="26">
        <v>7193</v>
      </c>
      <c r="K50" s="26">
        <f t="shared" si="1"/>
        <v>5008.5</v>
      </c>
      <c r="L50" s="26"/>
      <c r="M50" s="26">
        <v>7287</v>
      </c>
      <c r="N50" s="26"/>
      <c r="O50" s="26">
        <f t="shared" si="2"/>
        <v>9523.5</v>
      </c>
      <c r="P50" s="26"/>
      <c r="Q50" s="26">
        <v>11760</v>
      </c>
      <c r="R50" s="26"/>
      <c r="S50" s="26">
        <f t="shared" si="3"/>
        <v>12682.32</v>
      </c>
      <c r="T50" s="26"/>
      <c r="U50" s="26">
        <v>13604.64</v>
      </c>
      <c r="V50" s="26"/>
      <c r="W50" s="26"/>
      <c r="X50" s="60"/>
      <c r="Y50" s="61"/>
    </row>
    <row r="51" spans="1:25" x14ac:dyDescent="0.25">
      <c r="A51" s="103"/>
      <c r="B51" s="69" t="s">
        <v>49</v>
      </c>
      <c r="C51" s="26">
        <v>0</v>
      </c>
      <c r="D51" s="26">
        <v>18787.36</v>
      </c>
      <c r="E51" s="26">
        <v>580</v>
      </c>
      <c r="F51" s="26">
        <v>1546</v>
      </c>
      <c r="G51" s="26">
        <v>2320</v>
      </c>
      <c r="H51" s="26">
        <v>3498</v>
      </c>
      <c r="I51" s="26">
        <v>3769.9999999999995</v>
      </c>
      <c r="J51" s="26">
        <v>3789</v>
      </c>
      <c r="K51" s="26">
        <f t="shared" si="1"/>
        <v>6916.5</v>
      </c>
      <c r="L51" s="26"/>
      <c r="M51" s="26">
        <v>10063</v>
      </c>
      <c r="N51" s="26"/>
      <c r="O51" s="26">
        <f t="shared" si="2"/>
        <v>13151.5</v>
      </c>
      <c r="P51" s="26"/>
      <c r="Q51" s="26">
        <v>16240</v>
      </c>
      <c r="R51" s="26"/>
      <c r="S51" s="26">
        <f t="shared" si="3"/>
        <v>17513.68</v>
      </c>
      <c r="T51" s="26"/>
      <c r="U51" s="26">
        <v>18787.36</v>
      </c>
      <c r="V51" s="26"/>
      <c r="W51" s="26"/>
      <c r="X51" s="60"/>
      <c r="Y51" s="61"/>
    </row>
    <row r="52" spans="1:25" ht="22.5" customHeight="1" x14ac:dyDescent="0.25">
      <c r="A52" s="103"/>
      <c r="B52" s="70" t="s">
        <v>61</v>
      </c>
      <c r="C52" s="26">
        <v>0</v>
      </c>
      <c r="D52" s="26">
        <f>414+105</f>
        <v>519</v>
      </c>
      <c r="E52" s="26">
        <v>14</v>
      </c>
      <c r="F52" s="26">
        <v>6</v>
      </c>
      <c r="G52" s="26">
        <v>60</v>
      </c>
      <c r="H52" s="26">
        <v>57</v>
      </c>
      <c r="I52" s="26">
        <v>250</v>
      </c>
      <c r="J52" s="26">
        <v>289</v>
      </c>
      <c r="K52" s="26">
        <v>300</v>
      </c>
      <c r="L52" s="26">
        <v>364</v>
      </c>
      <c r="M52" s="26">
        <v>350</v>
      </c>
      <c r="N52" s="26">
        <v>482</v>
      </c>
      <c r="O52" s="88" t="s">
        <v>71</v>
      </c>
      <c r="P52" s="26">
        <v>482</v>
      </c>
      <c r="Q52" s="26" t="s">
        <v>72</v>
      </c>
      <c r="R52" s="26"/>
      <c r="S52" s="26">
        <v>414</v>
      </c>
      <c r="T52" s="26"/>
      <c r="U52" s="26">
        <v>414</v>
      </c>
      <c r="V52" s="26"/>
      <c r="W52" s="26">
        <v>414</v>
      </c>
      <c r="X52" s="60"/>
      <c r="Y52" s="61">
        <f>P52/W52*100</f>
        <v>116.42512077294687</v>
      </c>
    </row>
    <row r="53" spans="1:25" ht="22.5" customHeight="1" x14ac:dyDescent="0.25">
      <c r="A53" s="103"/>
      <c r="B53" s="89" t="s">
        <v>83</v>
      </c>
      <c r="C53" s="26">
        <v>0</v>
      </c>
      <c r="D53" s="59" t="s">
        <v>77</v>
      </c>
      <c r="E53" s="26"/>
      <c r="F53" s="26"/>
      <c r="G53" s="26"/>
      <c r="H53" s="26"/>
      <c r="I53" s="26"/>
      <c r="J53" s="26"/>
      <c r="K53" s="26"/>
      <c r="L53" s="26"/>
      <c r="M53" s="71"/>
      <c r="N53" s="26"/>
      <c r="O53" s="88">
        <v>1500</v>
      </c>
      <c r="P53" s="26">
        <v>0</v>
      </c>
      <c r="Q53" s="26">
        <v>1650</v>
      </c>
      <c r="R53" s="26"/>
      <c r="S53" s="26">
        <v>1575</v>
      </c>
      <c r="T53" s="26"/>
      <c r="U53" s="59">
        <v>4725</v>
      </c>
      <c r="V53" s="26"/>
      <c r="W53" s="59">
        <v>4725</v>
      </c>
      <c r="X53" s="60"/>
      <c r="Y53" s="61">
        <f>P53/W53*100</f>
        <v>0</v>
      </c>
    </row>
    <row r="54" spans="1:25" ht="39" customHeight="1" x14ac:dyDescent="0.25">
      <c r="A54" s="103"/>
      <c r="B54" s="68" t="s">
        <v>84</v>
      </c>
      <c r="C54" s="26">
        <v>0</v>
      </c>
      <c r="D54" s="59">
        <v>80</v>
      </c>
      <c r="E54" s="26">
        <v>0</v>
      </c>
      <c r="F54" s="26">
        <v>0</v>
      </c>
      <c r="G54" s="26">
        <v>20</v>
      </c>
      <c r="H54" s="26">
        <v>10</v>
      </c>
      <c r="I54" s="26">
        <v>40</v>
      </c>
      <c r="J54" s="26">
        <v>32</v>
      </c>
      <c r="K54" s="26">
        <v>50</v>
      </c>
      <c r="L54" s="26">
        <v>40</v>
      </c>
      <c r="M54" s="71">
        <v>60</v>
      </c>
      <c r="N54" s="26">
        <v>50</v>
      </c>
      <c r="O54" s="26">
        <v>70</v>
      </c>
      <c r="P54" s="26">
        <v>54</v>
      </c>
      <c r="Q54" s="26">
        <v>80</v>
      </c>
      <c r="R54" s="26"/>
      <c r="S54" s="26">
        <v>80</v>
      </c>
      <c r="T54" s="26"/>
      <c r="U54" s="26">
        <v>80</v>
      </c>
      <c r="V54" s="26"/>
      <c r="W54" s="26">
        <v>80</v>
      </c>
      <c r="X54" s="60"/>
      <c r="Y54" s="63">
        <f>P54/W54*100</f>
        <v>67.5</v>
      </c>
    </row>
    <row r="55" spans="1:25" ht="24.75" customHeight="1" x14ac:dyDescent="0.25">
      <c r="A55" s="103"/>
      <c r="B55" s="68" t="s">
        <v>85</v>
      </c>
      <c r="C55" s="72">
        <v>6000</v>
      </c>
      <c r="D55" s="91" t="s">
        <v>81</v>
      </c>
      <c r="E55" s="72">
        <v>8000</v>
      </c>
      <c r="F55" s="72"/>
      <c r="G55" s="73">
        <v>67060</v>
      </c>
      <c r="H55" s="72"/>
      <c r="I55" s="73">
        <v>134120</v>
      </c>
      <c r="J55" s="72"/>
      <c r="K55" s="72">
        <f t="shared" si="1"/>
        <v>221750</v>
      </c>
      <c r="L55" s="73">
        <v>176910</v>
      </c>
      <c r="M55" s="73">
        <v>309380</v>
      </c>
      <c r="N55" s="72">
        <v>200000</v>
      </c>
      <c r="O55" s="72">
        <f>397490+181817</f>
        <v>579307</v>
      </c>
      <c r="P55" s="72">
        <v>215150</v>
      </c>
      <c r="Q55" s="73">
        <f>485600+181817</f>
        <v>667417</v>
      </c>
      <c r="R55" s="72"/>
      <c r="S55" s="72">
        <f>541930+181816</f>
        <v>723746</v>
      </c>
      <c r="T55" s="72"/>
      <c r="U55" s="73">
        <v>1143710</v>
      </c>
      <c r="V55" s="72"/>
      <c r="W55" s="72">
        <v>1143710</v>
      </c>
      <c r="X55" s="60"/>
      <c r="Y55" s="61">
        <f>P55/W55*100</f>
        <v>18.811586853310715</v>
      </c>
    </row>
    <row r="56" spans="1:25" x14ac:dyDescent="0.25">
      <c r="A56" s="103"/>
      <c r="B56" s="74" t="s">
        <v>48</v>
      </c>
      <c r="C56" s="72">
        <f>C55-C57</f>
        <v>3300</v>
      </c>
      <c r="D56" s="72">
        <v>480358</v>
      </c>
      <c r="E56" s="72">
        <f t="shared" ref="E56:L56" si="4">E55-E57</f>
        <v>3360</v>
      </c>
      <c r="F56" s="72">
        <f t="shared" si="4"/>
        <v>0</v>
      </c>
      <c r="G56" s="72">
        <f t="shared" si="4"/>
        <v>28165.200000000004</v>
      </c>
      <c r="H56" s="72">
        <f>H55-H57</f>
        <v>0</v>
      </c>
      <c r="I56" s="72">
        <f>I55-I57</f>
        <v>56330.400000000009</v>
      </c>
      <c r="J56" s="72">
        <f t="shared" si="4"/>
        <v>0</v>
      </c>
      <c r="K56" s="72">
        <f t="shared" si="4"/>
        <v>93135.000000000015</v>
      </c>
      <c r="L56" s="72">
        <f t="shared" si="4"/>
        <v>74302.200000000012</v>
      </c>
      <c r="M56" s="72">
        <v>129939.6</v>
      </c>
      <c r="N56" s="72">
        <v>84000.000000000015</v>
      </c>
      <c r="O56" s="72">
        <f>O55-O57</f>
        <v>243308.94</v>
      </c>
      <c r="P56" s="72">
        <f t="shared" ref="P56:W56" si="5">P55-P57</f>
        <v>90363.000000000015</v>
      </c>
      <c r="Q56" s="72">
        <f t="shared" si="5"/>
        <v>280315.14</v>
      </c>
      <c r="R56" s="72">
        <f t="shared" si="5"/>
        <v>0</v>
      </c>
      <c r="S56" s="72">
        <f t="shared" si="5"/>
        <v>303973.32</v>
      </c>
      <c r="T56" s="72">
        <f t="shared" si="5"/>
        <v>0</v>
      </c>
      <c r="U56" s="72">
        <f t="shared" si="5"/>
        <v>480358.20000000007</v>
      </c>
      <c r="V56" s="72">
        <f t="shared" si="5"/>
        <v>0</v>
      </c>
      <c r="W56" s="72">
        <f t="shared" si="5"/>
        <v>480358.20000000007</v>
      </c>
      <c r="X56" s="60"/>
      <c r="Y56" s="61"/>
    </row>
    <row r="57" spans="1:25" x14ac:dyDescent="0.25">
      <c r="A57" s="103"/>
      <c r="B57" s="68" t="s">
        <v>49</v>
      </c>
      <c r="C57" s="72">
        <f>C55*0.45</f>
        <v>2700</v>
      </c>
      <c r="D57" s="72">
        <v>663352</v>
      </c>
      <c r="E57" s="72">
        <f t="shared" ref="E57:L57" si="6">E55*0.58</f>
        <v>4640</v>
      </c>
      <c r="F57" s="72">
        <f t="shared" si="6"/>
        <v>0</v>
      </c>
      <c r="G57" s="72">
        <f t="shared" si="6"/>
        <v>38894.799999999996</v>
      </c>
      <c r="H57" s="72">
        <f t="shared" si="6"/>
        <v>0</v>
      </c>
      <c r="I57" s="72">
        <f t="shared" si="6"/>
        <v>77789.599999999991</v>
      </c>
      <c r="J57" s="72">
        <f t="shared" si="6"/>
        <v>0</v>
      </c>
      <c r="K57" s="72">
        <f t="shared" si="6"/>
        <v>128614.99999999999</v>
      </c>
      <c r="L57" s="72">
        <f t="shared" si="6"/>
        <v>102607.79999999999</v>
      </c>
      <c r="M57" s="72">
        <v>179440.4</v>
      </c>
      <c r="N57" s="72">
        <v>115999.99999999999</v>
      </c>
      <c r="O57" s="72">
        <f>O55*0.58</f>
        <v>335998.06</v>
      </c>
      <c r="P57" s="72">
        <f t="shared" ref="P57:W57" si="7">P55*0.58</f>
        <v>124786.99999999999</v>
      </c>
      <c r="Q57" s="72">
        <f t="shared" si="7"/>
        <v>387101.86</v>
      </c>
      <c r="R57" s="72">
        <f t="shared" si="7"/>
        <v>0</v>
      </c>
      <c r="S57" s="72">
        <f t="shared" si="7"/>
        <v>419772.68</v>
      </c>
      <c r="T57" s="72">
        <f t="shared" si="7"/>
        <v>0</v>
      </c>
      <c r="U57" s="72">
        <f t="shared" si="7"/>
        <v>663351.79999999993</v>
      </c>
      <c r="V57" s="72">
        <f t="shared" si="7"/>
        <v>0</v>
      </c>
      <c r="W57" s="72">
        <f t="shared" si="7"/>
        <v>663351.79999999993</v>
      </c>
      <c r="X57" s="60"/>
      <c r="Y57" s="61"/>
    </row>
    <row r="58" spans="1:25" ht="33.75" customHeight="1" x14ac:dyDescent="0.25">
      <c r="A58" s="103"/>
      <c r="B58" s="68" t="s">
        <v>86</v>
      </c>
      <c r="C58" s="26">
        <v>0</v>
      </c>
      <c r="D58" s="26">
        <v>8400</v>
      </c>
      <c r="E58" s="26">
        <v>1000</v>
      </c>
      <c r="F58" s="26">
        <v>500</v>
      </c>
      <c r="G58" s="26">
        <v>2000</v>
      </c>
      <c r="H58" s="26">
        <v>1500</v>
      </c>
      <c r="I58" s="26">
        <v>4200</v>
      </c>
      <c r="J58" s="26">
        <v>3832</v>
      </c>
      <c r="K58" s="59">
        <v>6500</v>
      </c>
      <c r="L58" s="26">
        <v>6232</v>
      </c>
      <c r="M58" s="59">
        <v>6500</v>
      </c>
      <c r="N58" s="26">
        <v>6432</v>
      </c>
      <c r="O58" s="59">
        <v>7000</v>
      </c>
      <c r="P58" s="26">
        <v>6702</v>
      </c>
      <c r="Q58" s="59">
        <v>7000</v>
      </c>
      <c r="R58" s="26"/>
      <c r="S58" s="59">
        <v>8400</v>
      </c>
      <c r="T58" s="26"/>
      <c r="U58" s="59">
        <v>8400</v>
      </c>
      <c r="V58" s="26"/>
      <c r="W58" s="59">
        <v>8400</v>
      </c>
      <c r="X58" s="60"/>
      <c r="Y58" s="61">
        <f>P58/W58*100</f>
        <v>79.785714285714278</v>
      </c>
    </row>
    <row r="59" spans="1:25" ht="38.25" customHeight="1" x14ac:dyDescent="0.25">
      <c r="A59" s="103"/>
      <c r="B59" s="75" t="s">
        <v>87</v>
      </c>
      <c r="C59" s="76">
        <v>0</v>
      </c>
      <c r="D59" s="66" t="s">
        <v>79</v>
      </c>
      <c r="E59" s="76">
        <v>0</v>
      </c>
      <c r="F59" s="76">
        <v>0</v>
      </c>
      <c r="G59" s="76">
        <v>0</v>
      </c>
      <c r="H59" s="76">
        <v>0</v>
      </c>
      <c r="I59" s="76">
        <v>1100</v>
      </c>
      <c r="J59" s="76">
        <v>1050</v>
      </c>
      <c r="K59" s="76">
        <v>1200</v>
      </c>
      <c r="L59" s="76">
        <v>1150</v>
      </c>
      <c r="M59" s="76">
        <v>1500</v>
      </c>
      <c r="N59" s="76">
        <v>1350</v>
      </c>
      <c r="O59" s="76">
        <v>69300</v>
      </c>
      <c r="P59" s="76">
        <v>1555</v>
      </c>
      <c r="Q59" s="76">
        <v>76050</v>
      </c>
      <c r="R59" s="76"/>
      <c r="S59" s="66">
        <v>73275</v>
      </c>
      <c r="T59" s="76"/>
      <c r="U59" s="66">
        <v>215025</v>
      </c>
      <c r="V59" s="76"/>
      <c r="W59" s="66">
        <v>215025</v>
      </c>
      <c r="X59" s="77"/>
      <c r="Y59" s="78">
        <f>P59/W59*100</f>
        <v>0.72317172421811415</v>
      </c>
    </row>
    <row r="60" spans="1:25" x14ac:dyDescent="0.25">
      <c r="A60" s="103"/>
      <c r="B60" s="74" t="s">
        <v>48</v>
      </c>
      <c r="C60" s="26"/>
      <c r="D60" s="26">
        <v>90311</v>
      </c>
      <c r="E60" s="26">
        <f t="shared" ref="E60:V60" si="8">E59-E61</f>
        <v>0</v>
      </c>
      <c r="F60" s="26">
        <f t="shared" si="8"/>
        <v>0</v>
      </c>
      <c r="G60" s="26">
        <f t="shared" si="8"/>
        <v>0</v>
      </c>
      <c r="H60" s="26">
        <f t="shared" si="8"/>
        <v>0</v>
      </c>
      <c r="I60" s="26">
        <f t="shared" si="8"/>
        <v>462</v>
      </c>
      <c r="J60" s="26">
        <f t="shared" si="8"/>
        <v>441</v>
      </c>
      <c r="K60" s="26">
        <f t="shared" si="8"/>
        <v>504</v>
      </c>
      <c r="L60" s="26">
        <f t="shared" si="8"/>
        <v>483</v>
      </c>
      <c r="M60" s="26">
        <f t="shared" si="8"/>
        <v>630.00000000000011</v>
      </c>
      <c r="N60" s="26">
        <f t="shared" si="8"/>
        <v>567</v>
      </c>
      <c r="O60" s="26">
        <f t="shared" si="8"/>
        <v>29106</v>
      </c>
      <c r="P60" s="26">
        <f t="shared" si="8"/>
        <v>653.1</v>
      </c>
      <c r="Q60" s="26">
        <f t="shared" si="8"/>
        <v>31941</v>
      </c>
      <c r="R60" s="26">
        <f t="shared" si="8"/>
        <v>0</v>
      </c>
      <c r="S60" s="26">
        <f t="shared" si="8"/>
        <v>30775.5</v>
      </c>
      <c r="T60" s="26">
        <f t="shared" si="8"/>
        <v>0</v>
      </c>
      <c r="U60" s="26">
        <f t="shared" si="8"/>
        <v>90310.500000000015</v>
      </c>
      <c r="V60" s="26">
        <f t="shared" si="8"/>
        <v>0</v>
      </c>
      <c r="W60" s="90">
        <f t="shared" ref="W60" si="9">W59-W61</f>
        <v>90310.500000000015</v>
      </c>
      <c r="X60" s="60"/>
      <c r="Y60" s="61"/>
    </row>
    <row r="61" spans="1:25" x14ac:dyDescent="0.25">
      <c r="A61" s="103"/>
      <c r="B61" s="74" t="s">
        <v>49</v>
      </c>
      <c r="C61" s="26"/>
      <c r="D61" s="26">
        <v>124714</v>
      </c>
      <c r="E61" s="26">
        <f t="shared" ref="E61:V61" si="10">E59*0.58</f>
        <v>0</v>
      </c>
      <c r="F61" s="26">
        <f t="shared" si="10"/>
        <v>0</v>
      </c>
      <c r="G61" s="26">
        <f t="shared" si="10"/>
        <v>0</v>
      </c>
      <c r="H61" s="26">
        <f t="shared" si="10"/>
        <v>0</v>
      </c>
      <c r="I61" s="26">
        <f t="shared" si="10"/>
        <v>638</v>
      </c>
      <c r="J61" s="26">
        <f t="shared" si="10"/>
        <v>609</v>
      </c>
      <c r="K61" s="26">
        <f t="shared" si="10"/>
        <v>696</v>
      </c>
      <c r="L61" s="26">
        <f t="shared" si="10"/>
        <v>667</v>
      </c>
      <c r="M61" s="26">
        <f t="shared" si="10"/>
        <v>869.99999999999989</v>
      </c>
      <c r="N61" s="26">
        <f t="shared" si="10"/>
        <v>783</v>
      </c>
      <c r="O61" s="26">
        <f t="shared" si="10"/>
        <v>40194</v>
      </c>
      <c r="P61" s="26">
        <f t="shared" si="10"/>
        <v>901.9</v>
      </c>
      <c r="Q61" s="26">
        <f t="shared" si="10"/>
        <v>44109</v>
      </c>
      <c r="R61" s="26">
        <f t="shared" si="10"/>
        <v>0</v>
      </c>
      <c r="S61" s="26">
        <f t="shared" si="10"/>
        <v>42499.5</v>
      </c>
      <c r="T61" s="26">
        <f t="shared" si="10"/>
        <v>0</v>
      </c>
      <c r="U61" s="26">
        <f t="shared" si="10"/>
        <v>124714.49999999999</v>
      </c>
      <c r="V61" s="26">
        <f t="shared" si="10"/>
        <v>0</v>
      </c>
      <c r="W61" s="90">
        <f t="shared" ref="W61" si="11">W59*0.58</f>
        <v>124714.49999999999</v>
      </c>
      <c r="X61" s="60"/>
      <c r="Y61" s="61"/>
    </row>
    <row r="62" spans="1:25" ht="26.25" customHeight="1" x14ac:dyDescent="0.25">
      <c r="A62" s="104" t="s">
        <v>62</v>
      </c>
      <c r="B62" s="74" t="s">
        <v>63</v>
      </c>
      <c r="C62" s="26">
        <v>0</v>
      </c>
      <c r="D62" s="26">
        <v>29</v>
      </c>
      <c r="E62" s="26">
        <v>29</v>
      </c>
      <c r="F62" s="26">
        <v>29</v>
      </c>
      <c r="G62" s="26">
        <v>0</v>
      </c>
      <c r="H62" s="26">
        <v>0</v>
      </c>
      <c r="I62" s="26">
        <v>0</v>
      </c>
      <c r="J62" s="26">
        <v>0</v>
      </c>
      <c r="K62" s="26">
        <v>0</v>
      </c>
      <c r="L62" s="26">
        <v>0</v>
      </c>
      <c r="M62" s="26">
        <v>0</v>
      </c>
      <c r="N62" s="26">
        <v>0</v>
      </c>
      <c r="O62" s="26">
        <v>0</v>
      </c>
      <c r="P62" s="26">
        <v>0</v>
      </c>
      <c r="Q62" s="26">
        <v>0</v>
      </c>
      <c r="R62" s="26">
        <v>0</v>
      </c>
      <c r="S62" s="26">
        <v>0</v>
      </c>
      <c r="T62" s="26">
        <v>0</v>
      </c>
      <c r="U62" s="26">
        <v>0</v>
      </c>
      <c r="V62" s="26">
        <v>0</v>
      </c>
      <c r="W62" s="26">
        <v>29</v>
      </c>
      <c r="X62" s="60"/>
      <c r="Y62" s="61">
        <v>100</v>
      </c>
    </row>
    <row r="63" spans="1:25" s="101" customFormat="1" ht="30" customHeight="1" x14ac:dyDescent="0.25">
      <c r="A63" s="105"/>
      <c r="B63" s="98" t="s">
        <v>64</v>
      </c>
      <c r="C63" s="99">
        <v>0</v>
      </c>
      <c r="D63" s="99">
        <v>407</v>
      </c>
      <c r="E63" s="99">
        <v>35</v>
      </c>
      <c r="F63" s="99">
        <v>36</v>
      </c>
      <c r="G63" s="99">
        <v>35</v>
      </c>
      <c r="H63" s="99">
        <v>30</v>
      </c>
      <c r="I63" s="99">
        <v>35</v>
      </c>
      <c r="J63" s="99">
        <v>32</v>
      </c>
      <c r="K63" s="99">
        <v>40</v>
      </c>
      <c r="L63" s="99">
        <v>37</v>
      </c>
      <c r="M63" s="99">
        <v>80</v>
      </c>
      <c r="N63" s="99">
        <v>67</v>
      </c>
      <c r="O63" s="99">
        <f>(Q63-M63)/2+M63</f>
        <v>189.5</v>
      </c>
      <c r="P63" s="99">
        <v>151</v>
      </c>
      <c r="Q63" s="99">
        <v>299</v>
      </c>
      <c r="R63" s="99"/>
      <c r="S63" s="99">
        <v>354</v>
      </c>
      <c r="T63" s="99"/>
      <c r="U63" s="99">
        <v>407</v>
      </c>
      <c r="V63" s="99"/>
      <c r="W63" s="99">
        <v>407</v>
      </c>
      <c r="X63" s="99"/>
      <c r="Y63" s="100">
        <f>44/407*100</f>
        <v>10.810810810810811</v>
      </c>
    </row>
    <row r="64" spans="1:25" ht="18.75" customHeight="1" x14ac:dyDescent="0.25">
      <c r="A64" s="105"/>
      <c r="B64" s="19" t="s">
        <v>65</v>
      </c>
      <c r="C64" s="42">
        <v>0</v>
      </c>
      <c r="D64" s="42">
        <v>1</v>
      </c>
      <c r="E64" s="42">
        <v>0</v>
      </c>
      <c r="F64" s="42">
        <v>0</v>
      </c>
      <c r="G64" s="42">
        <v>0</v>
      </c>
      <c r="H64" s="42">
        <v>0</v>
      </c>
      <c r="I64" s="42">
        <v>0</v>
      </c>
      <c r="J64" s="42">
        <v>0</v>
      </c>
      <c r="K64" s="42">
        <v>1</v>
      </c>
      <c r="L64" s="42">
        <v>0.5</v>
      </c>
      <c r="M64" s="42">
        <v>1</v>
      </c>
      <c r="N64" s="42">
        <v>0.5</v>
      </c>
      <c r="O64" s="42">
        <v>1</v>
      </c>
      <c r="P64" s="42">
        <v>0.6</v>
      </c>
      <c r="Q64" s="42">
        <v>0</v>
      </c>
      <c r="R64" s="42">
        <v>0</v>
      </c>
      <c r="S64" s="42">
        <v>0</v>
      </c>
      <c r="T64" s="42">
        <v>0</v>
      </c>
      <c r="U64" s="42">
        <v>0</v>
      </c>
      <c r="V64" s="42">
        <v>0</v>
      </c>
      <c r="W64" s="42"/>
      <c r="X64" s="44">
        <v>1</v>
      </c>
      <c r="Y64" s="45">
        <v>60</v>
      </c>
    </row>
    <row r="65" spans="1:25" ht="30" customHeight="1" x14ac:dyDescent="0.25">
      <c r="A65" s="106"/>
      <c r="B65" s="25" t="s">
        <v>74</v>
      </c>
      <c r="C65" s="26">
        <v>0</v>
      </c>
      <c r="D65" s="26">
        <v>14</v>
      </c>
      <c r="E65" s="26">
        <v>0</v>
      </c>
      <c r="F65" s="26">
        <v>0</v>
      </c>
      <c r="G65" s="26">
        <v>0</v>
      </c>
      <c r="H65" s="26">
        <v>0</v>
      </c>
      <c r="I65" s="26">
        <v>2</v>
      </c>
      <c r="J65" s="26">
        <v>1</v>
      </c>
      <c r="K65" s="26">
        <v>3</v>
      </c>
      <c r="L65" s="26">
        <v>2</v>
      </c>
      <c r="M65" s="26">
        <v>6</v>
      </c>
      <c r="N65" s="26">
        <v>2</v>
      </c>
      <c r="O65" s="26">
        <v>7.5</v>
      </c>
      <c r="P65" s="26">
        <v>2</v>
      </c>
      <c r="Q65" s="26" t="s">
        <v>75</v>
      </c>
      <c r="R65" s="26"/>
      <c r="S65" s="26">
        <v>13</v>
      </c>
      <c r="T65" s="26"/>
      <c r="U65" s="26">
        <v>14</v>
      </c>
      <c r="V65" s="26"/>
      <c r="W65" s="26">
        <v>14</v>
      </c>
      <c r="X65" s="60"/>
      <c r="Y65" s="61">
        <f>L65/W65*100</f>
        <v>14.285714285714285</v>
      </c>
    </row>
    <row r="66" spans="1:25" ht="15.75" x14ac:dyDescent="0.25">
      <c r="A66" s="3"/>
      <c r="B66" s="79"/>
      <c r="C66" s="80"/>
      <c r="D66" s="80"/>
      <c r="E66" s="80"/>
      <c r="F66" s="80"/>
      <c r="G66" s="80"/>
      <c r="H66" s="80"/>
      <c r="I66" s="80"/>
      <c r="J66" s="80"/>
      <c r="K66" s="80"/>
      <c r="L66" s="80"/>
      <c r="M66" s="80"/>
      <c r="N66" s="80"/>
      <c r="O66" s="80"/>
      <c r="P66" s="80"/>
      <c r="Q66" s="80"/>
      <c r="R66" s="80"/>
      <c r="S66" s="80"/>
      <c r="T66" s="80"/>
      <c r="U66" s="80"/>
      <c r="V66" s="80"/>
      <c r="W66" s="80"/>
      <c r="X66" s="81"/>
      <c r="Y66" s="81"/>
    </row>
    <row r="67" spans="1:25" ht="15.75" x14ac:dyDescent="0.25">
      <c r="A67" s="3"/>
      <c r="B67" s="4"/>
      <c r="C67" s="5"/>
      <c r="D67" s="5"/>
      <c r="E67" s="5"/>
      <c r="F67" s="5"/>
      <c r="G67" s="5"/>
      <c r="H67" s="5"/>
      <c r="I67" s="5"/>
      <c r="J67" s="5"/>
      <c r="K67" s="5"/>
      <c r="L67" s="5"/>
      <c r="M67" s="5"/>
      <c r="N67" s="5"/>
      <c r="O67" s="5"/>
      <c r="P67" s="5"/>
      <c r="Q67" s="5"/>
      <c r="R67" s="5"/>
      <c r="S67" s="5"/>
      <c r="T67" s="5"/>
      <c r="U67" s="5"/>
      <c r="V67" s="5"/>
      <c r="W67" s="5"/>
      <c r="X67" s="5"/>
      <c r="Y67" s="5"/>
    </row>
    <row r="68" spans="1:25" x14ac:dyDescent="0.25">
      <c r="B68" s="86" t="s">
        <v>68</v>
      </c>
    </row>
    <row r="69" spans="1:25" x14ac:dyDescent="0.25">
      <c r="B69" s="87" t="s">
        <v>70</v>
      </c>
    </row>
    <row r="70" spans="1:25" x14ac:dyDescent="0.25">
      <c r="B70" s="87" t="s">
        <v>73</v>
      </c>
    </row>
    <row r="71" spans="1:25" x14ac:dyDescent="0.25">
      <c r="B71" s="87" t="s">
        <v>76</v>
      </c>
    </row>
    <row r="72" spans="1:25" x14ac:dyDescent="0.25">
      <c r="B72" s="87" t="s">
        <v>78</v>
      </c>
    </row>
    <row r="73" spans="1:25" x14ac:dyDescent="0.25">
      <c r="B73" s="87" t="s">
        <v>80</v>
      </c>
    </row>
    <row r="74" spans="1:25" x14ac:dyDescent="0.25">
      <c r="B74" s="87" t="s">
        <v>82</v>
      </c>
    </row>
  </sheetData>
  <mergeCells count="22">
    <mergeCell ref="K4:N4"/>
    <mergeCell ref="C4:C6"/>
    <mergeCell ref="D4:D6"/>
    <mergeCell ref="E4:F4"/>
    <mergeCell ref="G4:H4"/>
    <mergeCell ref="I4:J4"/>
    <mergeCell ref="A49:A61"/>
    <mergeCell ref="A62:A65"/>
    <mergeCell ref="W3:Y3"/>
    <mergeCell ref="O4:R4"/>
    <mergeCell ref="S4:V4"/>
    <mergeCell ref="W4:W6"/>
    <mergeCell ref="X4:X6"/>
    <mergeCell ref="K5:L5"/>
    <mergeCell ref="M5:N5"/>
    <mergeCell ref="O5:P5"/>
    <mergeCell ref="Q5:R5"/>
    <mergeCell ref="S5:T5"/>
    <mergeCell ref="U5:V5"/>
    <mergeCell ref="B3:B6"/>
    <mergeCell ref="C3:D3"/>
    <mergeCell ref="E3:V3"/>
  </mergeCells>
  <pageMargins left="0.7" right="0.7" top="0.75" bottom="0.75" header="0.3" footer="0.3"/>
  <pageSetup scale="3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MAINA, ONESMUS W.</dc:creator>
  <cp:lastModifiedBy>HILLARY KIPROTICH NG'ENO</cp:lastModifiedBy>
  <cp:lastPrinted>2020-07-09T12:09:39Z</cp:lastPrinted>
  <dcterms:created xsi:type="dcterms:W3CDTF">2020-07-09T07:58:43Z</dcterms:created>
  <dcterms:modified xsi:type="dcterms:W3CDTF">2021-03-11T14:34:43Z</dcterms:modified>
</cp:coreProperties>
</file>